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7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24.xml" ContentType="application/vnd.ms-excel.person+xml"/>
  <Override PartName="/xl/persons/person28.xml" ContentType="application/vnd.ms-excel.person+xml"/>
  <Override PartName="/xl/persons/person7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15.xml" ContentType="application/vnd.ms-excel.person+xml"/>
  <Override PartName="/xl/persons/person18.xml" ContentType="application/vnd.ms-excel.person+xml"/>
  <Override PartName="/xl/persons/person2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6.xml" ContentType="application/vnd.ms-excel.person+xml"/>
  <Override PartName="/xl/persons/person8.xml" ContentType="application/vnd.ms-excel.person+xml"/>
  <Override PartName="/xl/persons/person21.xml" ContentType="application/vnd.ms-excel.person+xml"/>
  <Override PartName="/xl/persons/person27.xml" ContentType="application/vnd.ms-excel.person+xml"/>
  <Override PartName="/xl/persons/person23.xml" ContentType="application/vnd.ms-excel.person+xml"/>
  <Override PartName="/xl/persons/person14.xml" ContentType="application/vnd.ms-excel.person+xml"/>
  <Override PartName="/xl/persons/person10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5.xml" ContentType="application/vnd.ms-excel.person+xml"/>
  <Override PartName="/xl/persons/person4.xml" ContentType="application/vnd.ms-excel.person+xml"/>
  <Override PartName="/xl/persons/person11.xml" ContentType="application/vnd.ms-excel.person+xml"/>
  <Override PartName="/xl/persons/person16.xml" ContentType="application/vnd.ms-excel.person+xml"/>
  <Override PartName="/xl/persons/person19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77b21e62fccf9f/Documents/LWML Folder/2024/"/>
    </mc:Choice>
  </mc:AlternateContent>
  <xr:revisionPtr revIDLastSave="26" documentId="8_{B87617CF-FAA1-40F5-AD1A-88CA6AAF6E7A}" xr6:coauthVersionLast="47" xr6:coauthVersionMax="47" xr10:uidLastSave="{72F632D2-09EE-4BB7-B26E-C27462741D24}"/>
  <bookViews>
    <workbookView xWindow="-120" yWindow="-120" windowWidth="20730" windowHeight="11040" firstSheet="10" activeTab="10" xr2:uid="{F095A455-E002-F04D-AAC8-E7AD0A4A9AFA}"/>
  </bookViews>
  <sheets>
    <sheet name="Dec 2023" sheetId="29" r:id="rId1"/>
    <sheet name="January 2024" sheetId="30" r:id="rId2"/>
    <sheet name="February 2024" sheetId="31" r:id="rId3"/>
    <sheet name="March 2024" sheetId="32" r:id="rId4"/>
    <sheet name="April 2024" sheetId="33" r:id="rId5"/>
    <sheet name="May 2024" sheetId="34" r:id="rId6"/>
    <sheet name="June 2024" sheetId="35" r:id="rId7"/>
    <sheet name="July 2024" sheetId="36" r:id="rId8"/>
    <sheet name="August 2024" sheetId="37" r:id="rId9"/>
    <sheet name="September 2024" sheetId="38" r:id="rId10"/>
    <sheet name="October 2024" sheetId="39" r:id="rId11"/>
    <sheet name="November 2023" sheetId="40" r:id="rId12"/>
    <sheet name="December 2023" sheetId="41" r:id="rId13"/>
    <sheet name="2024 Summary" sheetId="14" r:id="rId14"/>
    <sheet name="2024 Recap" sheetId="15" r:id="rId15"/>
    <sheet name=" 2024 Recap thru Sept 2024 " sheetId="42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42" l="1"/>
  <c r="B40" i="42"/>
  <c r="B38" i="42"/>
  <c r="B37" i="42"/>
  <c r="B36" i="42"/>
  <c r="B35" i="42"/>
  <c r="B34" i="42"/>
  <c r="B33" i="42"/>
  <c r="B32" i="42"/>
  <c r="B31" i="42"/>
  <c r="B29" i="42"/>
  <c r="B28" i="42"/>
  <c r="B27" i="42"/>
  <c r="B26" i="42"/>
  <c r="B25" i="42"/>
  <c r="B24" i="42"/>
  <c r="B19" i="42"/>
  <c r="B18" i="42"/>
  <c r="B17" i="42"/>
  <c r="B16" i="42"/>
  <c r="B15" i="42"/>
  <c r="B14" i="42"/>
  <c r="B13" i="42"/>
  <c r="B12" i="42"/>
  <c r="B11" i="42"/>
  <c r="B10" i="42"/>
  <c r="B8" i="42"/>
  <c r="B3" i="42"/>
  <c r="B29" i="15"/>
  <c r="B19" i="15"/>
  <c r="B15" i="15"/>
  <c r="O15" i="14"/>
  <c r="O16" i="14"/>
  <c r="O17" i="14"/>
  <c r="O18" i="14"/>
  <c r="B17" i="15" s="1"/>
  <c r="O19" i="14"/>
  <c r="C21" i="14"/>
  <c r="B25" i="15"/>
  <c r="K14" i="14"/>
  <c r="H34" i="14"/>
  <c r="C29" i="38"/>
  <c r="B7" i="38"/>
  <c r="B12" i="38"/>
  <c r="B10" i="38"/>
  <c r="B37" i="38"/>
  <c r="D31" i="37"/>
  <c r="E31" i="37"/>
  <c r="C18" i="37"/>
  <c r="E33" i="37"/>
  <c r="B37" i="37"/>
  <c r="B8" i="36"/>
  <c r="B7" i="36"/>
  <c r="C29" i="35"/>
  <c r="B7" i="35"/>
  <c r="C18" i="35"/>
  <c r="D33" i="34"/>
  <c r="C18" i="34"/>
  <c r="E33" i="33"/>
  <c r="C29" i="33"/>
  <c r="C18" i="33"/>
  <c r="C18" i="32"/>
  <c r="B7" i="32"/>
  <c r="E33" i="32"/>
  <c r="B37" i="31"/>
  <c r="B7" i="31"/>
  <c r="B7" i="30"/>
  <c r="D33" i="30"/>
  <c r="E33" i="30"/>
  <c r="B37" i="29"/>
  <c r="D39" i="29" s="1"/>
  <c r="E39" i="29" s="1"/>
  <c r="E41" i="29" s="1"/>
  <c r="E33" i="29"/>
  <c r="C29" i="29"/>
  <c r="E4" i="29"/>
  <c r="B13" i="29"/>
  <c r="O20" i="14"/>
  <c r="B8" i="15" s="1"/>
  <c r="B11" i="15"/>
  <c r="C29" i="41"/>
  <c r="B8" i="41"/>
  <c r="B7" i="41"/>
  <c r="B37" i="41"/>
  <c r="B37" i="40"/>
  <c r="K42" i="14"/>
  <c r="L42" i="14"/>
  <c r="M42" i="14"/>
  <c r="N42" i="14"/>
  <c r="C42" i="14"/>
  <c r="D42" i="14"/>
  <c r="E42" i="14"/>
  <c r="F42" i="14"/>
  <c r="G42" i="14"/>
  <c r="H42" i="14"/>
  <c r="I42" i="14"/>
  <c r="J42" i="14"/>
  <c r="B37" i="39"/>
  <c r="E33" i="39"/>
  <c r="C29" i="37"/>
  <c r="B37" i="36"/>
  <c r="B37" i="35"/>
  <c r="B37" i="34"/>
  <c r="B37" i="33"/>
  <c r="C29" i="32"/>
  <c r="B37" i="32"/>
  <c r="C29" i="31"/>
  <c r="B37" i="30"/>
  <c r="B13" i="38" l="1"/>
  <c r="D31" i="29"/>
  <c r="E31" i="29" s="1"/>
  <c r="C29" i="30"/>
  <c r="D39" i="30" l="1"/>
  <c r="B13" i="41"/>
  <c r="C29" i="40"/>
  <c r="B13" i="40"/>
  <c r="C29" i="39"/>
  <c r="B13" i="39"/>
  <c r="B13" i="37"/>
  <c r="C29" i="36"/>
  <c r="B13" i="36"/>
  <c r="B13" i="35"/>
  <c r="C29" i="34"/>
  <c r="B13" i="34"/>
  <c r="B13" i="33"/>
  <c r="B13" i="32"/>
  <c r="B13" i="31"/>
  <c r="B13" i="30"/>
  <c r="E39" i="30" l="1"/>
  <c r="D33" i="31"/>
  <c r="D39" i="31" s="1"/>
  <c r="D33" i="32" s="1"/>
  <c r="O41" i="14"/>
  <c r="B30" i="15" s="1"/>
  <c r="O7" i="14"/>
  <c r="B18" i="15" s="1"/>
  <c r="O6" i="14"/>
  <c r="B6" i="42" s="1"/>
  <c r="L21" i="14"/>
  <c r="E33" i="31" l="1"/>
  <c r="E39" i="31"/>
  <c r="O25" i="14"/>
  <c r="B26" i="15" s="1"/>
  <c r="O26" i="14"/>
  <c r="B41" i="15" s="1"/>
  <c r="O27" i="14"/>
  <c r="B24" i="15" s="1"/>
  <c r="O28" i="14"/>
  <c r="B40" i="15" s="1"/>
  <c r="O29" i="14"/>
  <c r="O30" i="14"/>
  <c r="B27" i="15" s="1"/>
  <c r="O31" i="14"/>
  <c r="B28" i="15" s="1"/>
  <c r="O32" i="14"/>
  <c r="B36" i="15" s="1"/>
  <c r="O33" i="14"/>
  <c r="B35" i="15" s="1"/>
  <c r="O34" i="14"/>
  <c r="O35" i="14"/>
  <c r="B34" i="15" s="1"/>
  <c r="O36" i="14"/>
  <c r="B37" i="15" s="1"/>
  <c r="O37" i="14"/>
  <c r="B31" i="15" s="1"/>
  <c r="O38" i="14"/>
  <c r="B38" i="15" s="1"/>
  <c r="O39" i="14"/>
  <c r="B32" i="15" s="1"/>
  <c r="O40" i="14"/>
  <c r="B33" i="15" s="1"/>
  <c r="O24" i="14"/>
  <c r="B23" i="42" s="1"/>
  <c r="B42" i="42" s="1"/>
  <c r="O8" i="14"/>
  <c r="O9" i="14"/>
  <c r="O10" i="14"/>
  <c r="O11" i="14"/>
  <c r="B10" i="15" s="1"/>
  <c r="O12" i="14"/>
  <c r="B12" i="15" s="1"/>
  <c r="O13" i="14"/>
  <c r="B13" i="15" s="1"/>
  <c r="O14" i="14"/>
  <c r="B14" i="15" s="1"/>
  <c r="B16" i="15"/>
  <c r="B6" i="15"/>
  <c r="D21" i="14"/>
  <c r="E21" i="14"/>
  <c r="F21" i="14"/>
  <c r="G21" i="14"/>
  <c r="H21" i="14"/>
  <c r="I21" i="14"/>
  <c r="J21" i="14"/>
  <c r="K21" i="14"/>
  <c r="M21" i="14"/>
  <c r="N21" i="14"/>
  <c r="B9" i="15" l="1"/>
  <c r="B9" i="42"/>
  <c r="B7" i="42"/>
  <c r="B20" i="42" s="1"/>
  <c r="B44" i="42" s="1"/>
  <c r="B7" i="15"/>
  <c r="O21" i="14"/>
  <c r="O42" i="14"/>
  <c r="B23" i="15"/>
  <c r="O44" i="14" l="1"/>
  <c r="B20" i="15"/>
  <c r="B3" i="15"/>
  <c r="O3" i="14"/>
  <c r="C44" i="14"/>
  <c r="D3" i="14" s="1"/>
  <c r="D44" i="14" s="1"/>
  <c r="E3" i="14" s="1"/>
  <c r="E44" i="14" s="1"/>
  <c r="F3" i="14" s="1"/>
  <c r="F44" i="14" s="1"/>
  <c r="G3" i="14" s="1"/>
  <c r="G44" i="14" s="1"/>
  <c r="H3" i="14" s="1"/>
  <c r="H44" i="14" s="1"/>
  <c r="I3" i="14" s="1"/>
  <c r="I44" i="14" s="1"/>
  <c r="J3" i="14" s="1"/>
  <c r="J44" i="14" s="1"/>
  <c r="K3" i="14" s="1"/>
  <c r="K44" i="14" s="1"/>
  <c r="L3" i="14" s="1"/>
  <c r="L44" i="14" s="1"/>
  <c r="M3" i="14" s="1"/>
  <c r="M44" i="14" s="1"/>
  <c r="N3" i="14" s="1"/>
  <c r="N44" i="14" l="1"/>
  <c r="D39" i="32" l="1"/>
  <c r="E39" i="32" l="1"/>
  <c r="D33" i="33"/>
  <c r="D39" i="33" l="1"/>
  <c r="E39" i="33" l="1"/>
  <c r="B42" i="15"/>
  <c r="B44" i="15" s="1"/>
  <c r="D4" i="30"/>
  <c r="D31" i="30" s="1"/>
  <c r="E31" i="30" s="1"/>
  <c r="E41" i="30" s="1"/>
  <c r="E33" i="34" l="1"/>
  <c r="D39" i="34"/>
  <c r="D4" i="31"/>
  <c r="E4" i="30"/>
  <c r="E39" i="34" l="1"/>
  <c r="D33" i="35"/>
  <c r="E4" i="31"/>
  <c r="D31" i="31"/>
  <c r="E31" i="31" s="1"/>
  <c r="E33" i="35" l="1"/>
  <c r="D39" i="35"/>
  <c r="D4" i="32"/>
  <c r="E41" i="31"/>
  <c r="E39" i="35" l="1"/>
  <c r="D33" i="36"/>
  <c r="E4" i="32"/>
  <c r="D31" i="32"/>
  <c r="E31" i="32" s="1"/>
  <c r="E41" i="32" s="1"/>
  <c r="E33" i="36" l="1"/>
  <c r="D39" i="36"/>
  <c r="D4" i="33"/>
  <c r="E39" i="36" l="1"/>
  <c r="D33" i="37"/>
  <c r="D31" i="33"/>
  <c r="E31" i="33" s="1"/>
  <c r="E4" i="33"/>
  <c r="D39" i="37" l="1"/>
  <c r="D4" i="34"/>
  <c r="E41" i="33"/>
  <c r="E39" i="37" l="1"/>
  <c r="D33" i="38"/>
  <c r="E4" i="34"/>
  <c r="D31" i="34"/>
  <c r="E33" i="38" l="1"/>
  <c r="D39" i="38"/>
  <c r="E31" i="34"/>
  <c r="E41" i="34" s="1"/>
  <c r="D4" i="35"/>
  <c r="E39" i="38" l="1"/>
  <c r="D33" i="39"/>
  <c r="D39" i="39" s="1"/>
  <c r="E4" i="35"/>
  <c r="D31" i="35"/>
  <c r="E39" i="39" l="1"/>
  <c r="D33" i="40"/>
  <c r="E31" i="35"/>
  <c r="E41" i="35" s="1"/>
  <c r="D4" i="36"/>
  <c r="E33" i="40" l="1"/>
  <c r="D39" i="40"/>
  <c r="D31" i="36"/>
  <c r="E4" i="36"/>
  <c r="E39" i="40" l="1"/>
  <c r="D33" i="41"/>
  <c r="D4" i="37"/>
  <c r="E31" i="36"/>
  <c r="E41" i="36" s="1"/>
  <c r="E33" i="41" l="1"/>
  <c r="D39" i="41"/>
  <c r="E39" i="41" s="1"/>
  <c r="E4" i="37"/>
  <c r="D4" i="38" l="1"/>
  <c r="E41" i="37"/>
  <c r="E4" i="38" l="1"/>
  <c r="D31" i="38"/>
  <c r="E31" i="38" s="1"/>
  <c r="D4" i="39" l="1"/>
  <c r="E41" i="38"/>
  <c r="D31" i="39" l="1"/>
  <c r="E31" i="39" s="1"/>
  <c r="E4" i="39"/>
  <c r="D4" i="40" l="1"/>
  <c r="E41" i="39"/>
  <c r="E4" i="40" l="1"/>
  <c r="D31" i="40"/>
  <c r="E31" i="40" s="1"/>
  <c r="E41" i="40" l="1"/>
  <c r="D4" i="41"/>
  <c r="D31" i="41" l="1"/>
  <c r="E31" i="41" s="1"/>
  <c r="E41" i="41" s="1"/>
  <c r="E4" i="41"/>
</calcChain>
</file>

<file path=xl/sharedStrings.xml><?xml version="1.0" encoding="utf-8"?>
<sst xmlns="http://schemas.openxmlformats.org/spreadsheetml/2006/main" count="576" uniqueCount="169">
  <si>
    <t>ZION LUTHERAN LWML TREASURES REPORT</t>
  </si>
  <si>
    <t>INCOME</t>
  </si>
  <si>
    <t>EXPENSES</t>
  </si>
  <si>
    <t>TOTAL</t>
  </si>
  <si>
    <t>GENERAL FUND BEGINNING BALANCE</t>
  </si>
  <si>
    <t>RECEIPTS</t>
  </si>
  <si>
    <t>LWML OFFERING  Home</t>
  </si>
  <si>
    <t>CARD SALES</t>
  </si>
  <si>
    <t>TOTAL RECEIPTS</t>
  </si>
  <si>
    <t>DISBURSEMENTS</t>
  </si>
  <si>
    <t>TOTAL DISBURSEMENTS HOSTESS PAYMENTS</t>
  </si>
  <si>
    <t>GRAND TOTAL DISBURSEMENTS</t>
  </si>
  <si>
    <t>GENERAL FUND ENDING BALANCE</t>
  </si>
  <si>
    <t>MITE BOX BEGINNING BALANCE</t>
  </si>
  <si>
    <t>LWML OFFERING</t>
  </si>
  <si>
    <t>REMITTED TO LWML DISTRICT FINANCIAL SECRETARY</t>
  </si>
  <si>
    <t>MITE BOX ENDING BALANCE</t>
  </si>
  <si>
    <t>TOTAL BALANCE IN CHECKING ACCOUNT</t>
  </si>
  <si>
    <t xml:space="preserve">   </t>
  </si>
  <si>
    <t xml:space="preserve"> CKG BAL </t>
  </si>
  <si>
    <t>JAN</t>
  </si>
  <si>
    <t>FEB</t>
  </si>
  <si>
    <t>MARCH</t>
  </si>
  <si>
    <t>APRIL</t>
  </si>
  <si>
    <t xml:space="preserve"> MAY  </t>
  </si>
  <si>
    <t>JUNE</t>
  </si>
  <si>
    <t>JULY</t>
  </si>
  <si>
    <t>AUG</t>
  </si>
  <si>
    <t>SEPT</t>
  </si>
  <si>
    <t>OCT</t>
  </si>
  <si>
    <t xml:space="preserve">NOV </t>
  </si>
  <si>
    <t>DEC</t>
  </si>
  <si>
    <t>MITES OFFERING</t>
  </si>
  <si>
    <t>HOSTESS REIMBURSEMENTS - ZLC</t>
  </si>
  <si>
    <t>LENTEN/ADVENT MEAL OFFERING</t>
  </si>
  <si>
    <t>QUARTERLIES &amp; HI-LITES</t>
  </si>
  <si>
    <t>HOSTESS PAYMENTS</t>
  </si>
  <si>
    <t>ZONE DUES</t>
  </si>
  <si>
    <t>CHARGES</t>
  </si>
  <si>
    <t>ENDING BALANCE IN CHECKING</t>
  </si>
  <si>
    <r>
      <rPr>
        <sz val="11"/>
        <color theme="1"/>
        <rFont val="Calibri"/>
        <family val="2"/>
        <scheme val="minor"/>
      </rPr>
      <t xml:space="preserve">Home </t>
    </r>
    <r>
      <rPr>
        <sz val="11"/>
        <color theme="1"/>
        <rFont val="Calibri"/>
        <family val="2"/>
        <scheme val="minor"/>
      </rPr>
      <t>Offerings</t>
    </r>
  </si>
  <si>
    <t>Mite offering given</t>
  </si>
  <si>
    <t>Cards for Sale in Atrium</t>
  </si>
  <si>
    <t>Hostess Reimbursement from Zion</t>
  </si>
  <si>
    <t>Lenten Meal Offering</t>
  </si>
  <si>
    <t>Total Income</t>
  </si>
  <si>
    <t>Expenses</t>
  </si>
  <si>
    <t>Card Expenses</t>
  </si>
  <si>
    <t>Hostess Payments</t>
  </si>
  <si>
    <t>LWML Sunday</t>
  </si>
  <si>
    <t>Zone Dues</t>
  </si>
  <si>
    <t>Total Expenses</t>
  </si>
  <si>
    <t xml:space="preserve">LWML OFFERING - HOME - CASH </t>
  </si>
  <si>
    <t>DISTRICT PASTORAL AID</t>
  </si>
  <si>
    <t>LWML SUNDAY FLOWERS</t>
  </si>
  <si>
    <t>CARD EXPENSES FOR CARD RACK</t>
  </si>
  <si>
    <t>SPECIAL DONATIONS RECEIVED</t>
  </si>
  <si>
    <t>CASH FOR BOOK SALE</t>
  </si>
  <si>
    <t>CASH FOR BOOK SALE RETURN</t>
  </si>
  <si>
    <t>MITES SENT IN (District)</t>
  </si>
  <si>
    <t>CHRISTMAS DONATIONS/OTHER DONATIONS</t>
  </si>
  <si>
    <t xml:space="preserve">Cash for book sale </t>
  </si>
  <si>
    <t>Pastoral Aid</t>
  </si>
  <si>
    <t>LWML Meeting Supplies</t>
  </si>
  <si>
    <t>LARGE MITE BOX/SHOE OFFERING</t>
  </si>
  <si>
    <t>FUNERAL LUNCH</t>
  </si>
  <si>
    <t>***************************************************************************************************************************</t>
  </si>
  <si>
    <t>Funeral lunches</t>
  </si>
  <si>
    <t>LWML Quarterlies/HiLites</t>
  </si>
  <si>
    <t>Christmas Donations/other donations</t>
  </si>
  <si>
    <t>Balance in Checking as of 12/31/23</t>
  </si>
  <si>
    <t>LENNY HENDRY - TREASURER</t>
  </si>
  <si>
    <t>ZION LUTHERAN LWML TREASURERS REPORT</t>
  </si>
  <si>
    <t>November 2023</t>
  </si>
  <si>
    <t>December 2023</t>
  </si>
  <si>
    <t>Muffins for Mites</t>
  </si>
  <si>
    <t xml:space="preserve">HOSTESS PAYMENTS  </t>
  </si>
  <si>
    <t xml:space="preserve">HOSTESS PAYMENTS   </t>
  </si>
  <si>
    <t>2022 Memorial Donations Budgeted ($50)</t>
  </si>
  <si>
    <t>MEMORIAL DONATIONS</t>
  </si>
  <si>
    <t>MISC EXPENSES</t>
  </si>
  <si>
    <t>GREETING CARDS</t>
  </si>
  <si>
    <t>REDEPOSIT PETTY CASH</t>
  </si>
  <si>
    <t>WITHDRAWAL FOR PETTY CASH</t>
  </si>
  <si>
    <t>BOOK, BAKE, &amp; MORE SALES</t>
  </si>
  <si>
    <t xml:space="preserve">FOOD SERVED 9/23 </t>
  </si>
  <si>
    <t>HONEY SALES</t>
  </si>
  <si>
    <t>MUFFINS FOR MITES (LWML SUNDAY)</t>
  </si>
  <si>
    <t>PAYMENT FOR HONEY SOLD</t>
  </si>
  <si>
    <t>HOSTESS PAYMENTS ($1595.00 Remaining)</t>
  </si>
  <si>
    <t>CHRISTMAS PARTY</t>
  </si>
  <si>
    <t>CHRISTMAS PARTY LUNCHEON</t>
  </si>
  <si>
    <t>RED STOCKING DONATIONS</t>
  </si>
  <si>
    <t>DONATIONS</t>
  </si>
  <si>
    <t>CHRISTMAS LUNCHEON</t>
  </si>
  <si>
    <t>STAMPS</t>
  </si>
  <si>
    <t>ST FRANCIS HOUSE (RED STOCKING DONATION)</t>
  </si>
  <si>
    <t>ST FRANCIS HOUSE (RED STOCKING DONATIONS)</t>
  </si>
  <si>
    <t>Honey Sales</t>
  </si>
  <si>
    <t>Christmas Luncheon</t>
  </si>
  <si>
    <t>Red Stocking Donations</t>
  </si>
  <si>
    <t>Special Offerings/Donations</t>
  </si>
  <si>
    <t>Mites sent in - District</t>
  </si>
  <si>
    <t>Cash for Book Sale</t>
  </si>
  <si>
    <t>Book, Bake, and More Sale</t>
  </si>
  <si>
    <t>Honey Sold Payment</t>
  </si>
  <si>
    <t>Memorial Donations</t>
  </si>
  <si>
    <t>Red Stocking Donation-St Francis House</t>
  </si>
  <si>
    <t>Misc Expenses</t>
  </si>
  <si>
    <t>January 2024</t>
  </si>
  <si>
    <t>RED STOCKING DONATION</t>
  </si>
  <si>
    <t>FUNERAL LUNCH DONATION</t>
  </si>
  <si>
    <t>HOSTESS PAYMENTS ($1540.00 Remaining)</t>
  </si>
  <si>
    <t>CHECK BLANKS</t>
  </si>
  <si>
    <t>February 2024</t>
  </si>
  <si>
    <t>HOSTESS PAYMENTS ($1335.00 Remaining)</t>
  </si>
  <si>
    <t>2024 QUARTERLIES &amp; HILITES</t>
  </si>
  <si>
    <t>March 2024</t>
  </si>
  <si>
    <t>LENT MEAL - FEB 28TH</t>
  </si>
  <si>
    <t>2024  ZONE DUES</t>
  </si>
  <si>
    <t>HOSTESS PAYMENTS ($1205.00 Remaining)</t>
  </si>
  <si>
    <t>MISC EXPENSE</t>
  </si>
  <si>
    <t>ST FRANCIS HOUSE DONATION</t>
  </si>
  <si>
    <t>PALM SUNDAY MUFFINS/COFFEE CAKES</t>
  </si>
  <si>
    <t>April 2024</t>
  </si>
  <si>
    <t>HYVEE GIFTS CARDS FOR SS TEACHERS/HELPERS</t>
  </si>
  <si>
    <t>YWR REGISTRATION FOR CONVENTION</t>
  </si>
  <si>
    <t>GREETING CARDS PURCHASED</t>
  </si>
  <si>
    <t>HOSTESS PAYMENTS ($920.00 Remaining)</t>
  </si>
  <si>
    <t>May 2024</t>
  </si>
  <si>
    <t>HOSTESS PAYMENTS ($650.00 Remaining)</t>
  </si>
  <si>
    <t>REFUND HYVEE CARD FOR TEACHERS/HELPERS</t>
  </si>
  <si>
    <t>DONATIONS FOR DISTRICT CONVENTION OFFERINGS</t>
  </si>
  <si>
    <t>June 2024</t>
  </si>
  <si>
    <t>HOSTESS PAYMENTS ($580.00 Remaining)</t>
  </si>
  <si>
    <t>MILEAGE FOR YWR &amp; DELEGATE FOR DISTR CONVENTION</t>
  </si>
  <si>
    <t>REGISTRATION &amp; LODGING FOR DELEGATE CONVENTION</t>
  </si>
  <si>
    <t>LODGING FOR YWR FOR DISTRICT CONVENTION</t>
  </si>
  <si>
    <t>July 2024</t>
  </si>
  <si>
    <t>FUNERAL LUNCHES</t>
  </si>
  <si>
    <t>AVIS PRIEST MEMORIAL DONATION</t>
  </si>
  <si>
    <t>VELDA HABERLING MEMORIAL DONATION</t>
  </si>
  <si>
    <t>August 2024</t>
  </si>
  <si>
    <t>HALF OF 2024 HOSTESS FUNDS FROM CHURCH BUDGET</t>
  </si>
  <si>
    <t>HOSTESS PAYMENTS ($1950.00 Remaining)</t>
  </si>
  <si>
    <t>September 2024</t>
  </si>
  <si>
    <t>DOROTHY HELLING MEMORIAL DONATION</t>
  </si>
  <si>
    <t>DONATION ORPHAN GRAIN TRAIN-TEACHER BAGS</t>
  </si>
  <si>
    <t>DAKOTA BOYS &amp; GIRLS RANCH-HONEY SALES</t>
  </si>
  <si>
    <t>ZION LUTHERAN GUILD 2024 SUMMARY</t>
  </si>
  <si>
    <t>Beginning Balance in Checking - 2024</t>
  </si>
  <si>
    <t>MUFFIN SUNDAY</t>
  </si>
  <si>
    <t>MISC DONATIONS</t>
  </si>
  <si>
    <t>GIFT CARDS FOR SS TEACHERS/HELPERS</t>
  </si>
  <si>
    <t>MISC INCOME</t>
  </si>
  <si>
    <t xml:space="preserve">DONATIONS FOR DISTRICT CONVENTION </t>
  </si>
  <si>
    <t>CONVENTION EXPENSES YWR/DELEGATE</t>
  </si>
  <si>
    <t>BOOK, BAKE &amp; MORE SALE-FOOD DONATIONS</t>
  </si>
  <si>
    <t>ZION LUTHERAN GUILD RECAP 2024</t>
  </si>
  <si>
    <t>Balance in Checking as of 12/31/24</t>
  </si>
  <si>
    <t>TOTALS 2024</t>
  </si>
  <si>
    <t>Muffin Sunday</t>
  </si>
  <si>
    <t>Misc Income</t>
  </si>
  <si>
    <t>District Convention Donations</t>
  </si>
  <si>
    <t>Misc Donations</t>
  </si>
  <si>
    <t>Gift Cards SS Teachers/Helpers</t>
  </si>
  <si>
    <t>Convention Exp YWR/Delegate</t>
  </si>
  <si>
    <t>October 2024</t>
  </si>
  <si>
    <t>SPECIAL MITE BOX DONATIONS/LWML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</si>
</sst>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0"/>
      <name val="Arial"/>
      <family val="2"/>
    </font>
    <font>
      <b/>
      <sz val="12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44" fontId="0" fillId="0" borderId="0" xfId="0" applyNumberFormat="1"/>
    <xf numFmtId="0" fontId="8" fillId="0" borderId="0" xfId="0" applyFont="1"/>
    <xf numFmtId="0" fontId="7" fillId="0" borderId="0" xfId="0" applyFont="1"/>
    <xf numFmtId="0" fontId="9" fillId="0" borderId="3" xfId="0" applyFont="1" applyBorder="1"/>
    <xf numFmtId="44" fontId="10" fillId="0" borderId="0" xfId="0" applyNumberFormat="1" applyFont="1"/>
    <xf numFmtId="0" fontId="10" fillId="0" borderId="1" xfId="0" applyFont="1" applyBorder="1"/>
    <xf numFmtId="0" fontId="7" fillId="0" borderId="5" xfId="0" applyFont="1" applyBorder="1"/>
    <xf numFmtId="44" fontId="7" fillId="0" borderId="5" xfId="0" applyNumberFormat="1" applyFont="1" applyBorder="1"/>
    <xf numFmtId="0" fontId="7" fillId="0" borderId="3" xfId="0" applyFont="1" applyBorder="1"/>
    <xf numFmtId="44" fontId="10" fillId="0" borderId="1" xfId="0" applyNumberFormat="1" applyFont="1" applyBorder="1"/>
    <xf numFmtId="44" fontId="11" fillId="0" borderId="1" xfId="0" applyNumberFormat="1" applyFont="1" applyBorder="1"/>
    <xf numFmtId="44" fontId="9" fillId="0" borderId="1" xfId="0" applyNumberFormat="1" applyFont="1" applyBorder="1"/>
    <xf numFmtId="44" fontId="7" fillId="0" borderId="1" xfId="0" applyNumberFormat="1" applyFont="1" applyBorder="1"/>
    <xf numFmtId="0" fontId="10" fillId="0" borderId="3" xfId="0" applyFont="1" applyBorder="1"/>
    <xf numFmtId="0" fontId="9" fillId="0" borderId="0" xfId="0" applyFont="1"/>
    <xf numFmtId="8" fontId="10" fillId="0" borderId="3" xfId="0" applyNumberFormat="1" applyFont="1" applyBorder="1"/>
    <xf numFmtId="0" fontId="10" fillId="0" borderId="2" xfId="0" applyFont="1" applyBorder="1"/>
    <xf numFmtId="0" fontId="7" fillId="0" borderId="3" xfId="0" applyFont="1" applyBorder="1" applyAlignment="1">
      <alignment horizontal="right"/>
    </xf>
    <xf numFmtId="0" fontId="12" fillId="0" borderId="3" xfId="0" applyFont="1" applyBorder="1"/>
    <xf numFmtId="0" fontId="13" fillId="0" borderId="0" xfId="0" applyFont="1"/>
    <xf numFmtId="44" fontId="13" fillId="0" borderId="0" xfId="0" applyNumberFormat="1" applyFont="1"/>
    <xf numFmtId="43" fontId="7" fillId="0" borderId="0" xfId="0" applyNumberFormat="1" applyFont="1"/>
    <xf numFmtId="44" fontId="9" fillId="0" borderId="0" xfId="0" applyNumberFormat="1" applyFont="1"/>
    <xf numFmtId="0" fontId="7" fillId="0" borderId="0" xfId="0" applyFont="1" applyAlignment="1">
      <alignment vertical="center"/>
    </xf>
    <xf numFmtId="44" fontId="7" fillId="0" borderId="0" xfId="0" applyNumberFormat="1" applyFont="1" applyAlignment="1">
      <alignment vertical="center"/>
    </xf>
    <xf numFmtId="43" fontId="9" fillId="0" borderId="0" xfId="0" applyNumberFormat="1" applyFont="1"/>
    <xf numFmtId="2" fontId="9" fillId="0" borderId="0" xfId="0" applyNumberFormat="1" applyFont="1"/>
    <xf numFmtId="0" fontId="5" fillId="0" borderId="0" xfId="0" applyFont="1"/>
    <xf numFmtId="44" fontId="5" fillId="0" borderId="0" xfId="0" applyNumberFormat="1" applyFont="1"/>
    <xf numFmtId="0" fontId="14" fillId="0" borderId="0" xfId="0" applyFont="1"/>
    <xf numFmtId="0" fontId="15" fillId="0" borderId="0" xfId="0" applyFont="1"/>
    <xf numFmtId="44" fontId="15" fillId="0" borderId="0" xfId="0" applyNumberFormat="1" applyFont="1"/>
    <xf numFmtId="44" fontId="14" fillId="0" borderId="6" xfId="0" applyNumberFormat="1" applyFont="1" applyBorder="1"/>
    <xf numFmtId="44" fontId="14" fillId="0" borderId="0" xfId="0" applyNumberFormat="1" applyFont="1"/>
    <xf numFmtId="0" fontId="0" fillId="0" borderId="0" xfId="0" applyAlignment="1">
      <alignment horizontal="center"/>
    </xf>
    <xf numFmtId="17" fontId="10" fillId="0" borderId="0" xfId="0" applyNumberFormat="1" applyFont="1"/>
    <xf numFmtId="0" fontId="17" fillId="0" borderId="3" xfId="0" applyFont="1" applyBorder="1"/>
    <xf numFmtId="0" fontId="18" fillId="0" borderId="3" xfId="0" applyFont="1" applyBorder="1"/>
    <xf numFmtId="0" fontId="18" fillId="0" borderId="4" xfId="0" applyFont="1" applyBorder="1"/>
    <xf numFmtId="44" fontId="7" fillId="0" borderId="0" xfId="0" applyNumberFormat="1" applyFont="1"/>
    <xf numFmtId="0" fontId="19" fillId="0" borderId="3" xfId="0" applyFont="1" applyBorder="1"/>
    <xf numFmtId="0" fontId="20" fillId="0" borderId="0" xfId="0" applyFont="1"/>
    <xf numFmtId="0" fontId="0" fillId="0" borderId="2" xfId="0" applyBorder="1"/>
    <xf numFmtId="44" fontId="7" fillId="0" borderId="2" xfId="0" applyNumberFormat="1" applyFont="1" applyBorder="1"/>
    <xf numFmtId="0" fontId="3" fillId="0" borderId="0" xfId="0" applyFont="1"/>
    <xf numFmtId="44" fontId="3" fillId="2" borderId="0" xfId="0" applyNumberFormat="1" applyFont="1" applyFill="1"/>
    <xf numFmtId="44" fontId="3" fillId="2" borderId="0" xfId="1" applyFont="1" applyFill="1"/>
    <xf numFmtId="44" fontId="3" fillId="2" borderId="0" xfId="1" quotePrefix="1" applyFont="1" applyFill="1"/>
    <xf numFmtId="44" fontId="16" fillId="0" borderId="0" xfId="0" applyNumberFormat="1" applyFont="1"/>
    <xf numFmtId="0" fontId="2" fillId="0" borderId="0" xfId="0" applyFont="1"/>
    <xf numFmtId="49" fontId="7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2.xml"/><Relationship Id="rId39" Type="http://schemas.microsoft.com/office/2017/10/relationships/person" Target="persons/person17.xml"/><Relationship Id="rId34" Type="http://schemas.microsoft.com/office/2017/10/relationships/person" Target="persons/person12.xml"/><Relationship Id="rId42" Type="http://schemas.microsoft.com/office/2017/10/relationships/person" Target="persons/person20.xml"/><Relationship Id="rId47" Type="http://schemas.microsoft.com/office/2017/10/relationships/person" Target="persons/person24.xml"/><Relationship Id="rId50" Type="http://schemas.microsoft.com/office/2017/10/relationships/person" Target="persons/person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microsoft.com/office/2017/10/relationships/person" Target="persons/person7.xml"/><Relationship Id="rId11" Type="http://schemas.openxmlformats.org/officeDocument/2006/relationships/worksheet" Target="worksheets/sheet11.xml"/><Relationship Id="rId24" Type="http://schemas.microsoft.com/office/2017/10/relationships/person" Target="persons/person3.xml"/><Relationship Id="rId32" Type="http://schemas.microsoft.com/office/2017/10/relationships/person" Target="persons/person9.xml"/><Relationship Id="rId37" Type="http://schemas.microsoft.com/office/2017/10/relationships/person" Target="persons/person15.xml"/><Relationship Id="rId40" Type="http://schemas.microsoft.com/office/2017/10/relationships/person" Target="persons/person18.xml"/><Relationship Id="rId45" Type="http://schemas.microsoft.com/office/2017/10/relationships/person" Target="persons/person2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1.xml"/><Relationship Id="rId28" Type="http://schemas.microsoft.com/office/2017/10/relationships/person" Target="persons/person5.xml"/><Relationship Id="rId36" Type="http://schemas.microsoft.com/office/2017/10/relationships/person" Target="persons/person13.xml"/><Relationship Id="rId49" Type="http://schemas.microsoft.com/office/2017/10/relationships/person" Target="persons/person26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microsoft.com/office/2017/10/relationships/person" Target="persons/person8.xml"/><Relationship Id="rId44" Type="http://schemas.microsoft.com/office/2017/10/relationships/person" Target="persons/person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8" Type="http://schemas.microsoft.com/office/2017/10/relationships/person" Target="persons/person27.xml"/><Relationship Id="rId43" Type="http://schemas.microsoft.com/office/2017/10/relationships/person" Target="persons/person23.xml"/><Relationship Id="rId35" Type="http://schemas.microsoft.com/office/2017/10/relationships/person" Target="persons/person14.xml"/><Relationship Id="rId30" Type="http://schemas.microsoft.com/office/2017/10/relationships/person" Target="persons/person10.xml"/><Relationship Id="rId27" Type="http://schemas.microsoft.com/office/2017/10/relationships/person" Target="persons/person6.xml"/><Relationship Id="rId22" Type="http://schemas.microsoft.com/office/2017/10/relationships/person" Target="persons/person0.xml"/><Relationship Id="rId8" Type="http://schemas.openxmlformats.org/officeDocument/2006/relationships/worksheet" Target="worksheets/sheet8.xml"/><Relationship Id="rId51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46" Type="http://schemas.microsoft.com/office/2017/10/relationships/person" Target="persons/person25.xml"/><Relationship Id="rId25" Type="http://schemas.microsoft.com/office/2017/10/relationships/person" Target="persons/person4.xml"/><Relationship Id="rId33" Type="http://schemas.microsoft.com/office/2017/10/relationships/person" Target="persons/person11.xml"/><Relationship Id="rId38" Type="http://schemas.microsoft.com/office/2017/10/relationships/person" Target="persons/person16.xml"/><Relationship Id="rId20" Type="http://schemas.openxmlformats.org/officeDocument/2006/relationships/calcChain" Target="calcChain.xml"/><Relationship Id="rId41" Type="http://schemas.microsoft.com/office/2017/10/relationships/person" Target="persons/person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28B2-1046-8C44-9157-39EECB03B65E}">
  <sheetPr>
    <pageSetUpPr fitToPage="1"/>
  </sheetPr>
  <dimension ref="A1:E42"/>
  <sheetViews>
    <sheetView topLeftCell="A4" zoomScale="84" workbookViewId="0">
      <selection activeCell="A26" sqref="A26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0</v>
      </c>
      <c r="B1" s="52" t="s">
        <v>74</v>
      </c>
      <c r="C1" s="52"/>
      <c r="D1" s="52"/>
      <c r="E1" s="6" t="s">
        <v>18</v>
      </c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v>6443.92</v>
      </c>
      <c r="E4" s="14">
        <f>D4</f>
        <v>6443.92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25</v>
      </c>
      <c r="C6" s="13"/>
      <c r="D6" s="11"/>
      <c r="E6" s="11"/>
    </row>
    <row r="7" spans="1:5" x14ac:dyDescent="0.25">
      <c r="A7" s="15" t="s">
        <v>7</v>
      </c>
      <c r="B7" s="11">
        <v>158.6</v>
      </c>
      <c r="C7" s="13"/>
      <c r="D7" s="11"/>
      <c r="E7" s="11"/>
    </row>
    <row r="8" spans="1:5" x14ac:dyDescent="0.25">
      <c r="A8" s="5" t="s">
        <v>91</v>
      </c>
      <c r="B8" s="11">
        <v>210</v>
      </c>
      <c r="C8" s="12"/>
      <c r="D8" s="11"/>
      <c r="E8" s="11"/>
    </row>
    <row r="9" spans="1:5" x14ac:dyDescent="0.25">
      <c r="A9" s="5" t="s">
        <v>92</v>
      </c>
      <c r="B9" s="11">
        <v>285</v>
      </c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678.6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89</v>
      </c>
      <c r="B17" s="13"/>
      <c r="C17" s="13"/>
      <c r="D17" s="13"/>
      <c r="E17" s="11"/>
    </row>
    <row r="18" spans="1:5" x14ac:dyDescent="0.25">
      <c r="A18" s="5" t="s">
        <v>81</v>
      </c>
      <c r="B18" s="13"/>
      <c r="C18" s="13">
        <v>113.72</v>
      </c>
      <c r="D18" s="13"/>
      <c r="E18" s="11"/>
    </row>
    <row r="19" spans="1:5" x14ac:dyDescent="0.25">
      <c r="A19" s="15" t="s">
        <v>93</v>
      </c>
      <c r="B19" s="13"/>
      <c r="C19" s="13">
        <v>2000</v>
      </c>
      <c r="D19" s="13"/>
      <c r="E19" s="11"/>
    </row>
    <row r="20" spans="1:5" x14ac:dyDescent="0.25">
      <c r="A20" s="17" t="s">
        <v>94</v>
      </c>
      <c r="B20" s="13"/>
      <c r="C20" s="13">
        <v>434.16</v>
      </c>
      <c r="D20" s="13"/>
      <c r="E20" s="11"/>
    </row>
    <row r="21" spans="1:5" x14ac:dyDescent="0.25">
      <c r="A21" s="5" t="s">
        <v>95</v>
      </c>
      <c r="B21" s="13"/>
      <c r="C21" s="13">
        <v>66</v>
      </c>
      <c r="D21" s="13"/>
      <c r="E21" s="11"/>
    </row>
    <row r="22" spans="1:5" x14ac:dyDescent="0.25">
      <c r="A22" s="5" t="s">
        <v>96</v>
      </c>
      <c r="B22" s="13"/>
      <c r="C22" s="13">
        <v>285</v>
      </c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 t="s">
        <v>10</v>
      </c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SUM(C17:C22)</f>
        <v>2898.8799999999997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4223.6400000000012</v>
      </c>
      <c r="E31" s="14">
        <f>D31</f>
        <v>4223.6400000000012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v>91.4</v>
      </c>
      <c r="E33" s="11">
        <f>D33</f>
        <v>91.4</v>
      </c>
    </row>
    <row r="34" spans="1:5" x14ac:dyDescent="0.25">
      <c r="A34" s="15" t="s">
        <v>14</v>
      </c>
      <c r="B34" s="11">
        <v>42.43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42.43</v>
      </c>
      <c r="C37" s="12"/>
      <c r="D37" s="11"/>
      <c r="E37" s="11"/>
    </row>
    <row r="38" spans="1:5" x14ac:dyDescent="0.25">
      <c r="A38" s="20" t="s">
        <v>15</v>
      </c>
      <c r="B38" s="11"/>
      <c r="C38" s="12">
        <v>133.83000000000001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4223.6400000000012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0" verticalDpi="0" copies="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8B96-0F05-9048-86B2-37922F4C2E10}">
  <dimension ref="A1:E42"/>
  <sheetViews>
    <sheetView topLeftCell="A13" workbookViewId="0">
      <selection activeCell="A28" sqref="A28"/>
    </sheetView>
  </sheetViews>
  <sheetFormatPr defaultColWidth="11" defaultRowHeight="15.75" x14ac:dyDescent="0.25"/>
  <cols>
    <col min="1" max="1" width="42.875" customWidth="1"/>
    <col min="2" max="2" width="10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145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'August 2024'!D31</f>
        <v>4357.0800000000008</v>
      </c>
      <c r="E4" s="14">
        <f>D4</f>
        <v>4357.0800000000008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/>
      <c r="C6" s="13"/>
      <c r="D6" s="11"/>
      <c r="E6" s="11"/>
    </row>
    <row r="7" spans="1:5" x14ac:dyDescent="0.25">
      <c r="A7" s="15" t="s">
        <v>7</v>
      </c>
      <c r="B7" s="11">
        <f>46.5+51.5</f>
        <v>98</v>
      </c>
      <c r="C7" s="13"/>
      <c r="D7" s="11"/>
      <c r="E7" s="11"/>
    </row>
    <row r="8" spans="1:5" x14ac:dyDescent="0.25">
      <c r="A8" s="5" t="s">
        <v>111</v>
      </c>
      <c r="B8" s="11">
        <v>150</v>
      </c>
      <c r="C8" s="12"/>
      <c r="D8" s="11"/>
      <c r="E8" s="11"/>
    </row>
    <row r="9" spans="1:5" x14ac:dyDescent="0.25">
      <c r="A9" s="5" t="s">
        <v>82</v>
      </c>
      <c r="B9" s="11">
        <v>300</v>
      </c>
      <c r="C9" s="12"/>
      <c r="D9" s="11"/>
      <c r="E9" s="11"/>
    </row>
    <row r="10" spans="1:5" x14ac:dyDescent="0.25">
      <c r="A10" s="15" t="s">
        <v>84</v>
      </c>
      <c r="B10" s="11">
        <f>1838+13</f>
        <v>1851</v>
      </c>
      <c r="C10" s="12"/>
      <c r="D10" s="11"/>
      <c r="E10" s="11"/>
    </row>
    <row r="11" spans="1:5" x14ac:dyDescent="0.25">
      <c r="A11" s="15" t="s">
        <v>85</v>
      </c>
      <c r="B11" s="11">
        <v>329</v>
      </c>
      <c r="C11" s="12"/>
      <c r="D11" s="11"/>
      <c r="E11" s="11"/>
    </row>
    <row r="12" spans="1:5" x14ac:dyDescent="0.25">
      <c r="A12" s="15" t="s">
        <v>86</v>
      </c>
      <c r="B12" s="11">
        <f>110+220</f>
        <v>330</v>
      </c>
      <c r="C12" s="12"/>
      <c r="D12" s="11"/>
      <c r="E12" s="11"/>
    </row>
    <row r="13" spans="1:5" x14ac:dyDescent="0.25">
      <c r="A13" s="10" t="s">
        <v>8</v>
      </c>
      <c r="B13" s="14">
        <f>SUM(B6:B12)</f>
        <v>3058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144</v>
      </c>
      <c r="B17" s="13"/>
      <c r="C17" s="13"/>
      <c r="D17" s="13"/>
      <c r="E17" s="11"/>
    </row>
    <row r="18" spans="1:5" x14ac:dyDescent="0.25">
      <c r="A18" s="5" t="s">
        <v>76</v>
      </c>
      <c r="B18" s="13"/>
      <c r="C18" s="13">
        <v>0</v>
      </c>
      <c r="D18" s="13"/>
      <c r="E18" s="11"/>
    </row>
    <row r="19" spans="1:5" x14ac:dyDescent="0.25">
      <c r="A19" s="15" t="s">
        <v>83</v>
      </c>
      <c r="B19" s="13"/>
      <c r="C19" s="13">
        <v>300</v>
      </c>
      <c r="D19" s="13"/>
      <c r="E19" s="11"/>
    </row>
    <row r="20" spans="1:5" x14ac:dyDescent="0.25">
      <c r="A20" s="17" t="s">
        <v>146</v>
      </c>
      <c r="B20" s="13"/>
      <c r="C20" s="13">
        <v>50</v>
      </c>
      <c r="D20" s="13"/>
      <c r="E20" s="11"/>
    </row>
    <row r="21" spans="1:5" x14ac:dyDescent="0.25">
      <c r="A21" s="5" t="s">
        <v>81</v>
      </c>
      <c r="B21" s="13"/>
      <c r="C21" s="13">
        <v>88.55</v>
      </c>
      <c r="D21" s="13"/>
      <c r="E21" s="11"/>
    </row>
    <row r="22" spans="1:5" x14ac:dyDescent="0.25">
      <c r="A22" s="5" t="s">
        <v>147</v>
      </c>
      <c r="B22" s="13"/>
      <c r="C22" s="13">
        <v>50</v>
      </c>
      <c r="D22" s="13"/>
      <c r="E22" s="11"/>
    </row>
    <row r="23" spans="1:5" x14ac:dyDescent="0.25">
      <c r="A23" s="5" t="s">
        <v>148</v>
      </c>
      <c r="B23" s="13"/>
      <c r="C23" s="13">
        <v>231</v>
      </c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/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SUM(C17:C23)</f>
        <v>719.55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6695.5300000000007</v>
      </c>
      <c r="E31" s="14">
        <f>D31</f>
        <v>6695.5300000000007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'August 2024'!D39</f>
        <v>0</v>
      </c>
      <c r="E33" s="11">
        <f>D33</f>
        <v>0</v>
      </c>
    </row>
    <row r="34" spans="1:5" x14ac:dyDescent="0.25">
      <c r="A34" s="15" t="s">
        <v>14</v>
      </c>
      <c r="B34" s="11"/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0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6695.5300000000007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758A-81E4-E348-9338-AA09E9B67FF6}">
  <dimension ref="A1:E42"/>
  <sheetViews>
    <sheetView tabSelected="1" workbookViewId="0">
      <selection activeCell="C39" sqref="C39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167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'September 2024'!E31</f>
        <v>6695.5300000000007</v>
      </c>
      <c r="E4" s="14">
        <f>D4</f>
        <v>6695.5300000000007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60</v>
      </c>
      <c r="C6" s="13"/>
      <c r="D6" s="11"/>
      <c r="E6" s="11"/>
    </row>
    <row r="7" spans="1:5" x14ac:dyDescent="0.25">
      <c r="A7" s="15" t="s">
        <v>7</v>
      </c>
      <c r="B7" s="11">
        <v>12</v>
      </c>
      <c r="C7" s="13"/>
      <c r="D7" s="11"/>
      <c r="E7" s="11"/>
    </row>
    <row r="8" spans="1:5" x14ac:dyDescent="0.25">
      <c r="A8" s="5"/>
      <c r="B8" s="11"/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72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144</v>
      </c>
      <c r="B17" s="13"/>
      <c r="C17" s="13"/>
      <c r="D17" s="13"/>
      <c r="E17" s="11"/>
    </row>
    <row r="18" spans="1:5" x14ac:dyDescent="0.25">
      <c r="A18" s="5" t="s">
        <v>76</v>
      </c>
      <c r="B18" s="13"/>
      <c r="C18" s="13">
        <v>0</v>
      </c>
      <c r="D18" s="13"/>
      <c r="E18" s="11"/>
    </row>
    <row r="19" spans="1:5" x14ac:dyDescent="0.25">
      <c r="A19" s="15"/>
      <c r="B19" s="13"/>
      <c r="C19" s="13"/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/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SUM(C17:C20)</f>
        <v>0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6767.5300000000007</v>
      </c>
      <c r="E31" s="14">
        <f>D31</f>
        <v>6767.5300000000007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'September 2024'!D39</f>
        <v>0</v>
      </c>
      <c r="E33" s="11">
        <f>D34</f>
        <v>0</v>
      </c>
    </row>
    <row r="34" spans="1:5" x14ac:dyDescent="0.25">
      <c r="A34" s="15" t="s">
        <v>14</v>
      </c>
      <c r="B34" s="11">
        <v>51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 t="s">
        <v>87</v>
      </c>
      <c r="B36" s="11">
        <v>171</v>
      </c>
      <c r="C36" s="12"/>
      <c r="D36" s="11"/>
      <c r="E36" s="11"/>
    </row>
    <row r="37" spans="1:5" x14ac:dyDescent="0.25">
      <c r="A37" s="10" t="s">
        <v>3</v>
      </c>
      <c r="B37" s="14">
        <f>B34+B35+B36</f>
        <v>222</v>
      </c>
      <c r="C37" s="12"/>
      <c r="D37" s="11"/>
      <c r="E37" s="11"/>
    </row>
    <row r="38" spans="1:5" x14ac:dyDescent="0.25">
      <c r="A38" s="20" t="s">
        <v>15</v>
      </c>
      <c r="B38" s="11"/>
      <c r="C38" s="12">
        <v>222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6767.5300000000007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085D-D2D4-4C49-94A5-3349C70417A8}">
  <dimension ref="A1:E42"/>
  <sheetViews>
    <sheetView topLeftCell="A25" workbookViewId="0">
      <selection activeCell="F38" sqref="F38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73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'October 2024'!E31</f>
        <v>6767.5300000000007</v>
      </c>
      <c r="E4" s="14">
        <f>D4</f>
        <v>6767.5300000000007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73</v>
      </c>
      <c r="C6" s="13"/>
      <c r="D6" s="11"/>
      <c r="E6" s="11"/>
    </row>
    <row r="7" spans="1:5" x14ac:dyDescent="0.25">
      <c r="A7" s="15" t="s">
        <v>7</v>
      </c>
      <c r="B7" s="11">
        <v>35.5</v>
      </c>
      <c r="C7" s="13"/>
      <c r="D7" s="11"/>
      <c r="E7" s="11"/>
    </row>
    <row r="8" spans="1:5" x14ac:dyDescent="0.25">
      <c r="A8" s="5" t="s">
        <v>90</v>
      </c>
      <c r="B8" s="11">
        <v>140</v>
      </c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248.5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89</v>
      </c>
      <c r="B17" s="13"/>
      <c r="C17" s="13"/>
      <c r="D17" s="13"/>
      <c r="E17" s="11"/>
    </row>
    <row r="18" spans="1:5" x14ac:dyDescent="0.25">
      <c r="A18" s="5" t="s">
        <v>76</v>
      </c>
      <c r="B18" s="13"/>
      <c r="C18" s="13">
        <v>70</v>
      </c>
      <c r="D18" s="13"/>
      <c r="E18" s="11"/>
    </row>
    <row r="19" spans="1:5" x14ac:dyDescent="0.25">
      <c r="A19" s="15"/>
      <c r="B19" s="13"/>
      <c r="C19" s="13"/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 t="s">
        <v>10</v>
      </c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SUM(C17:C20)</f>
        <v>70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6946.0300000000007</v>
      </c>
      <c r="E31" s="14">
        <f>D31</f>
        <v>6946.0300000000007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'October 2024'!D39</f>
        <v>0</v>
      </c>
      <c r="E33" s="11">
        <f>D33</f>
        <v>0</v>
      </c>
    </row>
    <row r="34" spans="1:5" x14ac:dyDescent="0.25">
      <c r="A34" s="15" t="s">
        <v>14</v>
      </c>
      <c r="B34" s="11">
        <v>91.4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44"/>
      <c r="C36" s="12"/>
      <c r="D36" s="11"/>
      <c r="E36" s="11"/>
    </row>
    <row r="37" spans="1:5" x14ac:dyDescent="0.25">
      <c r="A37" s="10" t="s">
        <v>3</v>
      </c>
      <c r="B37" s="45">
        <f>B34+B35+B36</f>
        <v>91.4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91.4</v>
      </c>
      <c r="E39" s="14">
        <f>D39</f>
        <v>91.4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7037.43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2109-CCC4-E345-80E0-CE6D14A22ED6}">
  <dimension ref="A1:E42"/>
  <sheetViews>
    <sheetView workbookViewId="0">
      <selection sqref="A1:XFD1048576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74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'November 2023'!E31</f>
        <v>6946.0300000000007</v>
      </c>
      <c r="E4" s="14">
        <f>D4</f>
        <v>6946.0300000000007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25</v>
      </c>
      <c r="C6" s="13"/>
      <c r="D6" s="11"/>
      <c r="E6" s="11"/>
    </row>
    <row r="7" spans="1:5" x14ac:dyDescent="0.25">
      <c r="A7" s="15" t="s">
        <v>7</v>
      </c>
      <c r="B7" s="11">
        <f>53.6+105</f>
        <v>158.6</v>
      </c>
      <c r="C7" s="13"/>
      <c r="D7" s="11"/>
      <c r="E7" s="11"/>
    </row>
    <row r="8" spans="1:5" x14ac:dyDescent="0.25">
      <c r="A8" s="5" t="s">
        <v>91</v>
      </c>
      <c r="B8" s="11">
        <f>70+140</f>
        <v>210</v>
      </c>
      <c r="C8" s="12"/>
      <c r="D8" s="11"/>
      <c r="E8" s="11"/>
    </row>
    <row r="9" spans="1:5" x14ac:dyDescent="0.25">
      <c r="A9" s="5" t="s">
        <v>92</v>
      </c>
      <c r="B9" s="11">
        <v>285</v>
      </c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678.6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89</v>
      </c>
      <c r="B17" s="13"/>
      <c r="C17" s="13"/>
      <c r="D17" s="13"/>
      <c r="E17" s="11"/>
    </row>
    <row r="18" spans="1:5" x14ac:dyDescent="0.25">
      <c r="A18" s="5" t="s">
        <v>81</v>
      </c>
      <c r="B18" s="13"/>
      <c r="C18" s="13">
        <v>113.72</v>
      </c>
      <c r="D18" s="13"/>
      <c r="E18" s="11"/>
    </row>
    <row r="19" spans="1:5" x14ac:dyDescent="0.25">
      <c r="A19" s="15" t="s">
        <v>93</v>
      </c>
      <c r="B19" s="13"/>
      <c r="C19" s="13">
        <v>2000</v>
      </c>
      <c r="D19" s="13"/>
      <c r="E19" s="11"/>
    </row>
    <row r="20" spans="1:5" x14ac:dyDescent="0.25">
      <c r="A20" s="17" t="s">
        <v>94</v>
      </c>
      <c r="B20" s="13"/>
      <c r="C20" s="13">
        <v>434.16</v>
      </c>
      <c r="D20" s="13"/>
      <c r="E20" s="11"/>
    </row>
    <row r="21" spans="1:5" x14ac:dyDescent="0.25">
      <c r="A21" s="5" t="s">
        <v>95</v>
      </c>
      <c r="B21" s="13"/>
      <c r="C21" s="13">
        <v>66</v>
      </c>
      <c r="D21" s="13"/>
      <c r="E21" s="11"/>
    </row>
    <row r="22" spans="1:5" x14ac:dyDescent="0.25">
      <c r="A22" s="5" t="s">
        <v>96</v>
      </c>
      <c r="B22" s="13"/>
      <c r="C22" s="13">
        <v>285</v>
      </c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 t="s">
        <v>10</v>
      </c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SUM(C17:C22)</f>
        <v>2898.8799999999997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4725.7500000000018</v>
      </c>
      <c r="E31" s="14">
        <f>D31</f>
        <v>4725.7500000000018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'November 2023'!D39</f>
        <v>91.4</v>
      </c>
      <c r="E33" s="11">
        <f>D33</f>
        <v>91.4</v>
      </c>
    </row>
    <row r="34" spans="1:5" x14ac:dyDescent="0.25">
      <c r="A34" s="15" t="s">
        <v>14</v>
      </c>
      <c r="B34" s="11">
        <v>42.43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42.43</v>
      </c>
      <c r="C37" s="12"/>
      <c r="D37" s="11"/>
      <c r="E37" s="11"/>
    </row>
    <row r="38" spans="1:5" x14ac:dyDescent="0.25">
      <c r="A38" s="20" t="s">
        <v>15</v>
      </c>
      <c r="B38" s="11"/>
      <c r="C38" s="12">
        <v>133.83000000000001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4725.7500000000018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DC72-9465-8C43-970E-EC9FA9907F1E}">
  <sheetPr>
    <pageSetUpPr fitToPage="1"/>
  </sheetPr>
  <dimension ref="A1:O5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1" sqref="L11"/>
    </sheetView>
  </sheetViews>
  <sheetFormatPr defaultColWidth="11" defaultRowHeight="15.75" x14ac:dyDescent="0.25"/>
  <cols>
    <col min="1" max="1" width="39.375" customWidth="1"/>
    <col min="2" max="2" width="1.5" customWidth="1"/>
    <col min="3" max="15" width="10.375" customWidth="1"/>
  </cols>
  <sheetData>
    <row r="1" spans="1:15" x14ac:dyDescent="0.25">
      <c r="A1" s="21" t="s">
        <v>149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2"/>
      <c r="N1" s="21"/>
      <c r="O1" s="21"/>
    </row>
    <row r="2" spans="1:15" x14ac:dyDescent="0.25">
      <c r="A2" s="21"/>
      <c r="B2" s="21"/>
      <c r="C2" s="21"/>
      <c r="D2" s="21"/>
      <c r="E2" s="21"/>
      <c r="F2" s="21"/>
      <c r="G2" s="22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4" t="s">
        <v>150</v>
      </c>
      <c r="B3" s="4"/>
      <c r="C3" s="41">
        <v>4223.6400000000003</v>
      </c>
      <c r="D3" s="23">
        <f>C44</f>
        <v>4475.54</v>
      </c>
      <c r="E3" s="23">
        <f t="shared" ref="E3:N3" si="0">D44</f>
        <v>4332.3900000000003</v>
      </c>
      <c r="F3" s="23">
        <f t="shared" si="0"/>
        <v>4487.6200000000008</v>
      </c>
      <c r="G3" s="23">
        <f t="shared" si="0"/>
        <v>3745.01</v>
      </c>
      <c r="H3" s="23">
        <f t="shared" si="0"/>
        <v>3273.88</v>
      </c>
      <c r="I3" s="23">
        <f t="shared" si="0"/>
        <v>2533.84</v>
      </c>
      <c r="J3" s="23">
        <f t="shared" si="0"/>
        <v>3029.9700000000003</v>
      </c>
      <c r="K3" s="23">
        <f t="shared" si="0"/>
        <v>4357.08</v>
      </c>
      <c r="L3" s="23">
        <f t="shared" si="0"/>
        <v>6695.53</v>
      </c>
      <c r="M3" s="23">
        <f t="shared" si="0"/>
        <v>6767.53</v>
      </c>
      <c r="N3" s="23">
        <f t="shared" si="0"/>
        <v>6767.53</v>
      </c>
      <c r="O3" s="23">
        <f>C3</f>
        <v>4223.6400000000003</v>
      </c>
    </row>
    <row r="4" spans="1:15" x14ac:dyDescent="0.25">
      <c r="A4" s="16" t="s">
        <v>8</v>
      </c>
      <c r="B4" s="16"/>
      <c r="C4" s="16"/>
      <c r="D4" s="16"/>
      <c r="E4" s="16"/>
      <c r="F4" s="16"/>
      <c r="G4" s="24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4" t="s">
        <v>5</v>
      </c>
      <c r="B5" s="4"/>
      <c r="C5" s="25" t="s">
        <v>20</v>
      </c>
      <c r="D5" s="25" t="s">
        <v>21</v>
      </c>
      <c r="E5" s="25" t="s">
        <v>22</v>
      </c>
      <c r="F5" s="25" t="s">
        <v>23</v>
      </c>
      <c r="G5" s="26" t="s">
        <v>24</v>
      </c>
      <c r="H5" s="25" t="s">
        <v>25</v>
      </c>
      <c r="I5" s="25" t="s">
        <v>26</v>
      </c>
      <c r="J5" s="25" t="s">
        <v>27</v>
      </c>
      <c r="K5" s="25" t="s">
        <v>28</v>
      </c>
      <c r="L5" s="25" t="s">
        <v>29</v>
      </c>
      <c r="M5" s="25" t="s">
        <v>30</v>
      </c>
      <c r="N5" s="25" t="s">
        <v>31</v>
      </c>
      <c r="O5" s="4" t="s">
        <v>160</v>
      </c>
    </row>
    <row r="6" spans="1:15" x14ac:dyDescent="0.25">
      <c r="A6" s="16" t="s">
        <v>52</v>
      </c>
      <c r="B6" s="16"/>
      <c r="C6" s="27">
        <v>82</v>
      </c>
      <c r="D6" s="27">
        <v>88</v>
      </c>
      <c r="E6" s="27">
        <v>118</v>
      </c>
      <c r="F6" s="27">
        <v>95</v>
      </c>
      <c r="G6" s="27">
        <v>141</v>
      </c>
      <c r="H6" s="27">
        <v>151</v>
      </c>
      <c r="I6" s="27">
        <v>137</v>
      </c>
      <c r="J6" s="27">
        <v>112</v>
      </c>
      <c r="K6" s="27"/>
      <c r="L6" s="27">
        <v>60</v>
      </c>
      <c r="M6" s="27"/>
      <c r="N6" s="27"/>
      <c r="O6" s="27">
        <f>SUM(C6:N6)</f>
        <v>984</v>
      </c>
    </row>
    <row r="7" spans="1:15" x14ac:dyDescent="0.25">
      <c r="A7" s="16" t="s">
        <v>58</v>
      </c>
      <c r="B7" s="16"/>
      <c r="C7" s="27"/>
      <c r="D7" s="27"/>
      <c r="E7" s="27"/>
      <c r="F7" s="27"/>
      <c r="G7" s="27"/>
      <c r="H7" s="27"/>
      <c r="I7" s="27"/>
      <c r="J7" s="27"/>
      <c r="K7" s="27">
        <v>300</v>
      </c>
      <c r="L7" s="27"/>
      <c r="M7" s="27"/>
      <c r="N7" s="27"/>
      <c r="O7" s="27">
        <f>SUM(C7:N7)</f>
        <v>300</v>
      </c>
    </row>
    <row r="8" spans="1:15" x14ac:dyDescent="0.25">
      <c r="A8" s="16" t="s">
        <v>32</v>
      </c>
      <c r="B8" s="16"/>
      <c r="C8" s="27">
        <v>105.12</v>
      </c>
      <c r="D8" s="27">
        <v>125.44</v>
      </c>
      <c r="E8" s="27">
        <v>96.98</v>
      </c>
      <c r="F8" s="27">
        <v>75.25</v>
      </c>
      <c r="G8" s="27">
        <v>110.37</v>
      </c>
      <c r="H8" s="27">
        <v>98.22</v>
      </c>
      <c r="I8" s="27">
        <v>126.13</v>
      </c>
      <c r="J8" s="27">
        <v>182.07</v>
      </c>
      <c r="K8" s="27"/>
      <c r="L8" s="27">
        <v>51</v>
      </c>
      <c r="M8" s="27"/>
      <c r="N8" s="27"/>
      <c r="O8" s="27">
        <f t="shared" ref="O8:O20" si="1">SUM(C8:N8)</f>
        <v>970.58000000000015</v>
      </c>
    </row>
    <row r="9" spans="1:15" x14ac:dyDescent="0.25">
      <c r="A9" s="16" t="s">
        <v>168</v>
      </c>
      <c r="B9" s="16"/>
      <c r="C9" s="27">
        <v>4.4000000000000004</v>
      </c>
      <c r="D9" s="27">
        <v>1.29</v>
      </c>
      <c r="E9" s="27">
        <v>4</v>
      </c>
      <c r="F9" s="27">
        <v>1.98</v>
      </c>
      <c r="G9" s="27"/>
      <c r="H9" s="27">
        <v>0.99</v>
      </c>
      <c r="I9" s="27"/>
      <c r="J9" s="27"/>
      <c r="K9" s="27"/>
      <c r="L9" s="27">
        <v>171</v>
      </c>
      <c r="M9" s="27"/>
      <c r="N9" s="27"/>
      <c r="O9" s="27">
        <f t="shared" si="1"/>
        <v>183.66</v>
      </c>
    </row>
    <row r="10" spans="1:15" x14ac:dyDescent="0.25">
      <c r="A10" s="16" t="s">
        <v>7</v>
      </c>
      <c r="B10" s="16"/>
      <c r="C10" s="27">
        <v>39.5</v>
      </c>
      <c r="D10" s="27">
        <v>97.5</v>
      </c>
      <c r="E10" s="27">
        <v>41</v>
      </c>
      <c r="F10" s="27">
        <v>28.5</v>
      </c>
      <c r="G10" s="27">
        <v>37.5</v>
      </c>
      <c r="H10" s="27">
        <v>43.11</v>
      </c>
      <c r="I10" s="27">
        <v>33</v>
      </c>
      <c r="J10" s="27">
        <v>10.5</v>
      </c>
      <c r="K10" s="27">
        <v>98</v>
      </c>
      <c r="L10" s="27">
        <v>12</v>
      </c>
      <c r="M10" s="27"/>
      <c r="N10" s="27"/>
      <c r="O10" s="27">
        <f t="shared" si="1"/>
        <v>440.61</v>
      </c>
    </row>
    <row r="11" spans="1:15" x14ac:dyDescent="0.25">
      <c r="A11" s="16" t="s">
        <v>33</v>
      </c>
      <c r="B11" s="16"/>
      <c r="C11" s="27"/>
      <c r="D11" s="27"/>
      <c r="E11" s="27"/>
      <c r="F11" s="27"/>
      <c r="G11" s="27"/>
      <c r="H11" s="27"/>
      <c r="I11" s="27"/>
      <c r="J11" s="27">
        <v>1500</v>
      </c>
      <c r="K11" s="27"/>
      <c r="L11" s="27"/>
      <c r="M11" s="27"/>
      <c r="N11" s="27"/>
      <c r="O11" s="27">
        <f t="shared" si="1"/>
        <v>1500</v>
      </c>
    </row>
    <row r="12" spans="1:15" x14ac:dyDescent="0.25">
      <c r="A12" s="16" t="s">
        <v>34</v>
      </c>
      <c r="B12" s="16"/>
      <c r="C12" s="27"/>
      <c r="D12" s="27"/>
      <c r="E12" s="27">
        <v>375.25</v>
      </c>
      <c r="F12" s="27"/>
      <c r="G12" s="27"/>
      <c r="H12" s="27"/>
      <c r="I12" s="27"/>
      <c r="J12" s="27"/>
      <c r="K12" s="27"/>
      <c r="L12" s="27"/>
      <c r="M12" s="27"/>
      <c r="N12" s="27"/>
      <c r="O12" s="27">
        <f t="shared" si="1"/>
        <v>375.25</v>
      </c>
    </row>
    <row r="13" spans="1:15" x14ac:dyDescent="0.25">
      <c r="A13" s="16" t="s">
        <v>86</v>
      </c>
      <c r="B13" s="16"/>
      <c r="C13" s="27"/>
      <c r="D13" s="27"/>
      <c r="E13" s="27"/>
      <c r="F13" s="27"/>
      <c r="G13" s="27"/>
      <c r="H13" s="27"/>
      <c r="I13" s="27"/>
      <c r="J13" s="27"/>
      <c r="K13" s="27">
        <v>330</v>
      </c>
      <c r="L13" s="27"/>
      <c r="M13" s="28"/>
      <c r="N13" s="27"/>
      <c r="O13" s="27">
        <f t="shared" si="1"/>
        <v>330</v>
      </c>
    </row>
    <row r="14" spans="1:15" x14ac:dyDescent="0.25">
      <c r="A14" s="16" t="s">
        <v>157</v>
      </c>
      <c r="B14" s="16"/>
      <c r="C14" s="27"/>
      <c r="D14" s="27"/>
      <c r="E14" s="27"/>
      <c r="F14" s="27"/>
      <c r="G14" s="27"/>
      <c r="H14" s="27"/>
      <c r="I14" s="27"/>
      <c r="J14" s="27"/>
      <c r="K14" s="27">
        <f>1851+329</f>
        <v>2180</v>
      </c>
      <c r="L14" s="27"/>
      <c r="M14" s="27"/>
      <c r="N14" s="27"/>
      <c r="O14" s="27">
        <f t="shared" si="1"/>
        <v>2180</v>
      </c>
    </row>
    <row r="15" spans="1:15" x14ac:dyDescent="0.25">
      <c r="A15" s="16" t="s">
        <v>151</v>
      </c>
      <c r="B15" s="16"/>
      <c r="C15" s="27"/>
      <c r="D15" s="27">
        <v>236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f t="shared" si="1"/>
        <v>236</v>
      </c>
    </row>
    <row r="16" spans="1:15" x14ac:dyDescent="0.25">
      <c r="A16" s="16" t="s">
        <v>65</v>
      </c>
      <c r="B16" s="16"/>
      <c r="C16" s="27">
        <v>100</v>
      </c>
      <c r="D16" s="27"/>
      <c r="E16" s="27"/>
      <c r="F16" s="27"/>
      <c r="G16" s="27"/>
      <c r="H16" s="27"/>
      <c r="I16" s="27">
        <v>300</v>
      </c>
      <c r="J16" s="27"/>
      <c r="K16" s="27">
        <v>150</v>
      </c>
      <c r="L16" s="27"/>
      <c r="M16" s="27"/>
      <c r="N16" s="27"/>
      <c r="O16" s="27">
        <f t="shared" si="1"/>
        <v>550</v>
      </c>
    </row>
    <row r="17" spans="1:15" x14ac:dyDescent="0.25">
      <c r="A17" s="16" t="s">
        <v>94</v>
      </c>
      <c r="B17" s="16"/>
      <c r="C17" s="27">
        <v>10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>
        <f t="shared" si="1"/>
        <v>10</v>
      </c>
    </row>
    <row r="18" spans="1:15" x14ac:dyDescent="0.25">
      <c r="A18" s="16" t="s">
        <v>92</v>
      </c>
      <c r="B18" s="16"/>
      <c r="C18" s="27">
        <v>20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>
        <f t="shared" si="1"/>
        <v>20</v>
      </c>
    </row>
    <row r="19" spans="1:15" x14ac:dyDescent="0.25">
      <c r="A19" s="16" t="s">
        <v>154</v>
      </c>
      <c r="B19" s="16"/>
      <c r="C19" s="27"/>
      <c r="D19" s="27"/>
      <c r="E19" s="27"/>
      <c r="F19" s="27"/>
      <c r="G19" s="27">
        <v>10</v>
      </c>
      <c r="H19" s="27"/>
      <c r="I19" s="27"/>
      <c r="J19" s="27"/>
      <c r="K19" s="27"/>
      <c r="L19" s="27"/>
      <c r="M19" s="27"/>
      <c r="N19" s="27"/>
      <c r="O19" s="27">
        <f t="shared" si="1"/>
        <v>10</v>
      </c>
    </row>
    <row r="20" spans="1:15" x14ac:dyDescent="0.25">
      <c r="A20" s="16" t="s">
        <v>56</v>
      </c>
      <c r="B20" s="1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f t="shared" si="1"/>
        <v>0</v>
      </c>
    </row>
    <row r="21" spans="1:15" x14ac:dyDescent="0.25">
      <c r="A21" s="4" t="s">
        <v>8</v>
      </c>
      <c r="B21" s="4"/>
      <c r="C21" s="23">
        <f>SUM(C6:C20)</f>
        <v>361.02</v>
      </c>
      <c r="D21" s="23">
        <f t="shared" ref="D21:O21" si="2">SUM(D6:D20)</f>
        <v>548.23</v>
      </c>
      <c r="E21" s="23">
        <f t="shared" si="2"/>
        <v>635.23</v>
      </c>
      <c r="F21" s="23">
        <f t="shared" si="2"/>
        <v>200.73</v>
      </c>
      <c r="G21" s="23">
        <f t="shared" si="2"/>
        <v>298.87</v>
      </c>
      <c r="H21" s="23">
        <f t="shared" si="2"/>
        <v>293.32</v>
      </c>
      <c r="I21" s="23">
        <f t="shared" si="2"/>
        <v>596.13</v>
      </c>
      <c r="J21" s="23">
        <f t="shared" si="2"/>
        <v>1804.57</v>
      </c>
      <c r="K21" s="23">
        <f t="shared" si="2"/>
        <v>3058</v>
      </c>
      <c r="L21" s="23">
        <f t="shared" si="2"/>
        <v>294</v>
      </c>
      <c r="M21" s="23">
        <f t="shared" si="2"/>
        <v>0</v>
      </c>
      <c r="N21" s="23">
        <f t="shared" si="2"/>
        <v>0</v>
      </c>
      <c r="O21" s="23">
        <f t="shared" si="2"/>
        <v>8090.1</v>
      </c>
    </row>
    <row r="22" spans="1:15" x14ac:dyDescent="0.25">
      <c r="A22" s="16"/>
      <c r="B22" s="1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25">
      <c r="A23" s="4" t="s">
        <v>9</v>
      </c>
      <c r="B23" s="1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x14ac:dyDescent="0.25">
      <c r="A24" s="16" t="s">
        <v>59</v>
      </c>
      <c r="B24" s="16"/>
      <c r="C24" s="27"/>
      <c r="D24" s="27">
        <v>236.25</v>
      </c>
      <c r="E24" s="27"/>
      <c r="F24" s="27">
        <v>178.21</v>
      </c>
      <c r="H24" s="27">
        <v>208.59</v>
      </c>
      <c r="I24" s="27"/>
      <c r="J24" s="27">
        <v>309.19</v>
      </c>
      <c r="K24" s="27"/>
      <c r="L24" s="27">
        <v>222</v>
      </c>
      <c r="M24" s="27"/>
      <c r="N24" s="27"/>
      <c r="O24" s="27">
        <f>SUM(B24:N24)</f>
        <v>1154.24</v>
      </c>
    </row>
    <row r="25" spans="1:15" x14ac:dyDescent="0.25">
      <c r="A25" s="16" t="s">
        <v>94</v>
      </c>
      <c r="B25" s="1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>
        <f t="shared" ref="O25:O41" si="3">SUM(B25:N25)</f>
        <v>0</v>
      </c>
    </row>
    <row r="26" spans="1:15" x14ac:dyDescent="0.25">
      <c r="A26" s="16" t="s">
        <v>60</v>
      </c>
      <c r="B26" s="1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>
        <f t="shared" si="3"/>
        <v>0</v>
      </c>
    </row>
    <row r="27" spans="1:15" x14ac:dyDescent="0.25">
      <c r="A27" s="16" t="s">
        <v>55</v>
      </c>
      <c r="B27" s="16"/>
      <c r="C27" s="27"/>
      <c r="D27" s="27">
        <v>62.63</v>
      </c>
      <c r="E27" s="27"/>
      <c r="F27" s="27">
        <v>131.13</v>
      </c>
      <c r="G27" s="27"/>
      <c r="H27" s="27"/>
      <c r="I27" s="27"/>
      <c r="J27" s="27">
        <v>38.270000000000003</v>
      </c>
      <c r="K27" s="27">
        <v>88.55</v>
      </c>
      <c r="L27" s="27"/>
      <c r="M27" s="27"/>
      <c r="N27" s="27"/>
      <c r="O27" s="27">
        <f t="shared" si="3"/>
        <v>320.58</v>
      </c>
    </row>
    <row r="28" spans="1:15" x14ac:dyDescent="0.25">
      <c r="A28" s="16" t="s">
        <v>35</v>
      </c>
      <c r="B28" s="16"/>
      <c r="C28" s="27"/>
      <c r="D28" s="27">
        <v>187.5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>
        <f t="shared" si="3"/>
        <v>187.5</v>
      </c>
    </row>
    <row r="29" spans="1:15" x14ac:dyDescent="0.25">
      <c r="A29" s="16" t="s">
        <v>57</v>
      </c>
      <c r="B29" s="16"/>
      <c r="C29" s="27"/>
      <c r="D29" s="27"/>
      <c r="E29" s="27"/>
      <c r="F29" s="27"/>
      <c r="G29" s="27"/>
      <c r="H29" s="27"/>
      <c r="I29" s="27"/>
      <c r="J29" s="27"/>
      <c r="K29" s="27">
        <v>300</v>
      </c>
      <c r="L29" s="27"/>
      <c r="M29" s="27"/>
      <c r="N29" s="27"/>
      <c r="O29" s="27">
        <f t="shared" si="3"/>
        <v>300</v>
      </c>
    </row>
    <row r="30" spans="1:15" x14ac:dyDescent="0.25">
      <c r="A30" s="16" t="s">
        <v>88</v>
      </c>
      <c r="B30" s="16"/>
      <c r="C30" s="27"/>
      <c r="D30" s="27"/>
      <c r="E30" s="27"/>
      <c r="F30" s="27"/>
      <c r="G30" s="27"/>
      <c r="H30" s="27"/>
      <c r="I30" s="27"/>
      <c r="J30" s="27"/>
      <c r="K30" s="27">
        <v>231</v>
      </c>
      <c r="L30" s="27"/>
      <c r="M30" s="27"/>
      <c r="N30" s="27"/>
      <c r="O30" s="27">
        <f t="shared" si="3"/>
        <v>231</v>
      </c>
    </row>
    <row r="31" spans="1:15" x14ac:dyDescent="0.25">
      <c r="A31" s="43" t="s">
        <v>36</v>
      </c>
      <c r="B31" s="16"/>
      <c r="C31" s="27">
        <v>55</v>
      </c>
      <c r="D31" s="27">
        <v>205</v>
      </c>
      <c r="E31" s="27">
        <v>130</v>
      </c>
      <c r="F31" s="27">
        <v>285</v>
      </c>
      <c r="G31" s="27">
        <v>270</v>
      </c>
      <c r="H31" s="27">
        <v>70</v>
      </c>
      <c r="I31" s="27"/>
      <c r="J31" s="27">
        <v>130</v>
      </c>
      <c r="K31" s="27"/>
      <c r="L31" s="27"/>
      <c r="M31" s="27"/>
      <c r="N31" s="27"/>
      <c r="O31" s="27">
        <f t="shared" si="3"/>
        <v>1145</v>
      </c>
    </row>
    <row r="32" spans="1:15" x14ac:dyDescent="0.25">
      <c r="A32" s="16" t="s">
        <v>153</v>
      </c>
      <c r="B32" s="16"/>
      <c r="C32" s="27"/>
      <c r="D32" s="27"/>
      <c r="E32" s="27"/>
      <c r="F32" s="27">
        <v>260</v>
      </c>
      <c r="G32" s="27"/>
      <c r="H32" s="27"/>
      <c r="I32" s="27"/>
      <c r="J32" s="27"/>
      <c r="K32" s="27"/>
      <c r="L32" s="27"/>
      <c r="M32" s="27"/>
      <c r="N32" s="27"/>
      <c r="O32" s="27">
        <f t="shared" si="3"/>
        <v>260</v>
      </c>
    </row>
    <row r="33" spans="1:15" x14ac:dyDescent="0.25">
      <c r="A33" s="16" t="s">
        <v>79</v>
      </c>
      <c r="B33" s="16"/>
      <c r="C33" s="27"/>
      <c r="D33" s="27"/>
      <c r="E33" s="27"/>
      <c r="F33" s="27"/>
      <c r="G33" s="27"/>
      <c r="H33" s="27"/>
      <c r="I33" s="27">
        <v>100</v>
      </c>
      <c r="J33" s="27"/>
      <c r="K33" s="27">
        <v>50</v>
      </c>
      <c r="L33" s="27"/>
      <c r="M33" s="27"/>
      <c r="N33" s="27"/>
      <c r="O33" s="27">
        <f t="shared" si="3"/>
        <v>150</v>
      </c>
    </row>
    <row r="34" spans="1:15" x14ac:dyDescent="0.25">
      <c r="A34" s="16" t="s">
        <v>156</v>
      </c>
      <c r="B34" s="16"/>
      <c r="C34" s="27"/>
      <c r="D34" s="27"/>
      <c r="E34" s="27"/>
      <c r="F34" s="27">
        <v>89</v>
      </c>
      <c r="G34" s="27"/>
      <c r="H34" s="27">
        <f>138.04+264.91+351.82</f>
        <v>754.77</v>
      </c>
      <c r="I34" s="27"/>
      <c r="J34" s="27"/>
      <c r="K34" s="27"/>
      <c r="L34" s="27"/>
      <c r="M34" s="27"/>
      <c r="N34" s="27"/>
      <c r="O34" s="27">
        <f t="shared" si="3"/>
        <v>843.77</v>
      </c>
    </row>
    <row r="35" spans="1:15" x14ac:dyDescent="0.25">
      <c r="A35" s="16" t="s">
        <v>54</v>
      </c>
      <c r="B35" s="1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f t="shared" si="3"/>
        <v>0</v>
      </c>
    </row>
    <row r="36" spans="1:15" x14ac:dyDescent="0.25">
      <c r="A36" s="16" t="s">
        <v>97</v>
      </c>
      <c r="B36" s="16"/>
      <c r="C36" s="27">
        <v>20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>
        <f t="shared" si="3"/>
        <v>20</v>
      </c>
    </row>
    <row r="37" spans="1:15" x14ac:dyDescent="0.25">
      <c r="A37" s="16" t="s">
        <v>155</v>
      </c>
      <c r="B37" s="16"/>
      <c r="C37" s="27"/>
      <c r="D37" s="27"/>
      <c r="E37" s="27"/>
      <c r="F37" s="27"/>
      <c r="G37" s="27">
        <v>500</v>
      </c>
      <c r="H37" s="27"/>
      <c r="I37" s="27"/>
      <c r="J37" s="27"/>
      <c r="K37" s="27"/>
      <c r="L37" s="27"/>
      <c r="M37" s="27"/>
      <c r="N37" s="27"/>
      <c r="O37" s="27">
        <f t="shared" si="3"/>
        <v>500</v>
      </c>
    </row>
    <row r="38" spans="1:15" x14ac:dyDescent="0.25">
      <c r="A38" s="16" t="s">
        <v>37</v>
      </c>
      <c r="B38" s="16"/>
      <c r="C38" s="27"/>
      <c r="D38" s="27"/>
      <c r="E38" s="27">
        <v>50</v>
      </c>
      <c r="F38" s="27"/>
      <c r="G38" s="27"/>
      <c r="H38" s="27"/>
      <c r="I38" s="27"/>
      <c r="J38" s="27"/>
      <c r="K38" s="27"/>
      <c r="L38" s="27"/>
      <c r="M38" s="27"/>
      <c r="N38" s="27"/>
      <c r="O38" s="27">
        <f t="shared" si="3"/>
        <v>50</v>
      </c>
    </row>
    <row r="39" spans="1:15" x14ac:dyDescent="0.25">
      <c r="A39" s="16" t="s">
        <v>152</v>
      </c>
      <c r="B39" s="16"/>
      <c r="C39" s="27"/>
      <c r="D39" s="27"/>
      <c r="E39" s="27">
        <v>250</v>
      </c>
      <c r="F39" s="27"/>
      <c r="G39" s="27"/>
      <c r="H39" s="27"/>
      <c r="I39" s="27"/>
      <c r="J39" s="27"/>
      <c r="K39" s="27">
        <v>50</v>
      </c>
      <c r="L39" s="27"/>
      <c r="M39" s="27"/>
      <c r="N39" s="27"/>
      <c r="O39" s="27">
        <f t="shared" si="3"/>
        <v>300</v>
      </c>
    </row>
    <row r="40" spans="1:15" x14ac:dyDescent="0.25">
      <c r="A40" s="16" t="s">
        <v>80</v>
      </c>
      <c r="B40" s="16"/>
      <c r="C40" s="27">
        <v>34.119999999999997</v>
      </c>
      <c r="D40" s="27"/>
      <c r="E40" s="27">
        <v>50</v>
      </c>
      <c r="F40" s="27"/>
      <c r="G40" s="27"/>
      <c r="H40" s="27"/>
      <c r="I40" s="27"/>
      <c r="J40" s="27"/>
      <c r="K40" s="27"/>
      <c r="L40" s="27"/>
      <c r="M40" s="27"/>
      <c r="N40" s="27"/>
      <c r="O40" s="27">
        <f t="shared" si="3"/>
        <v>84.12</v>
      </c>
    </row>
    <row r="41" spans="1:15" x14ac:dyDescent="0.25">
      <c r="A41" s="16" t="s">
        <v>53</v>
      </c>
      <c r="B41" s="1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>
        <f t="shared" si="3"/>
        <v>0</v>
      </c>
    </row>
    <row r="42" spans="1:15" x14ac:dyDescent="0.25">
      <c r="A42" s="4" t="s">
        <v>38</v>
      </c>
      <c r="B42" s="4"/>
      <c r="C42" s="23">
        <f t="shared" ref="C42:I42" si="4">SUM(C24:C41)</f>
        <v>109.12</v>
      </c>
      <c r="D42" s="23">
        <f t="shared" si="4"/>
        <v>691.38</v>
      </c>
      <c r="E42" s="23">
        <f t="shared" si="4"/>
        <v>480</v>
      </c>
      <c r="F42" s="23">
        <f t="shared" si="4"/>
        <v>943.34</v>
      </c>
      <c r="G42" s="23">
        <f t="shared" si="4"/>
        <v>770</v>
      </c>
      <c r="H42" s="23">
        <f t="shared" si="4"/>
        <v>1033.3600000000001</v>
      </c>
      <c r="I42" s="23">
        <f t="shared" si="4"/>
        <v>100</v>
      </c>
      <c r="J42" s="23">
        <f>SUM(J24:J41)</f>
        <v>477.46</v>
      </c>
      <c r="K42" s="23">
        <f t="shared" ref="K42:N42" si="5">SUM(K24:K41)</f>
        <v>719.55</v>
      </c>
      <c r="L42" s="23">
        <f t="shared" si="5"/>
        <v>222</v>
      </c>
      <c r="M42" s="23">
        <f t="shared" si="5"/>
        <v>0</v>
      </c>
      <c r="N42" s="23">
        <f t="shared" si="5"/>
        <v>0</v>
      </c>
      <c r="O42" s="23">
        <f>SUM(O24:O41)</f>
        <v>5546.21</v>
      </c>
    </row>
    <row r="43" spans="1:15" x14ac:dyDescent="0.25">
      <c r="A43" s="4"/>
      <c r="B43" s="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A44" s="4" t="s">
        <v>39</v>
      </c>
      <c r="B44" s="16"/>
      <c r="C44" s="27">
        <f t="shared" ref="C44:N44" si="6">C3+C21-C42</f>
        <v>4475.54</v>
      </c>
      <c r="D44" s="27">
        <f t="shared" si="6"/>
        <v>4332.3900000000003</v>
      </c>
      <c r="E44" s="27">
        <f t="shared" si="6"/>
        <v>4487.6200000000008</v>
      </c>
      <c r="F44" s="27">
        <f t="shared" si="6"/>
        <v>3745.01</v>
      </c>
      <c r="G44" s="27">
        <f t="shared" si="6"/>
        <v>3273.88</v>
      </c>
      <c r="H44" s="27">
        <f t="shared" si="6"/>
        <v>2533.84</v>
      </c>
      <c r="I44" s="27">
        <f t="shared" si="6"/>
        <v>3029.9700000000003</v>
      </c>
      <c r="J44" s="27">
        <f t="shared" si="6"/>
        <v>4357.08</v>
      </c>
      <c r="K44" s="27">
        <f t="shared" si="6"/>
        <v>6695.53</v>
      </c>
      <c r="L44" s="27">
        <f t="shared" si="6"/>
        <v>6767.53</v>
      </c>
      <c r="M44" s="27">
        <f t="shared" si="6"/>
        <v>6767.53</v>
      </c>
      <c r="N44" s="27">
        <f t="shared" si="6"/>
        <v>6767.53</v>
      </c>
      <c r="O44" s="27">
        <f>O3+O21-O42</f>
        <v>6767.5300000000016</v>
      </c>
    </row>
    <row r="52" spans="6:6" x14ac:dyDescent="0.25">
      <c r="F52" s="36"/>
    </row>
  </sheetData>
  <printOptions gridLines="1"/>
  <pageMargins left="0.25" right="0.25" top="0.75" bottom="0.75" header="0.3" footer="0.3"/>
  <pageSetup scale="67" orientation="landscape" horizontalDpi="4294967293" verticalDpi="4294967293" copies="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0113-AC1C-BD40-B362-FB4C28E3073B}">
  <sheetPr>
    <pageSetUpPr fitToPage="1"/>
  </sheetPr>
  <dimension ref="A1:B44"/>
  <sheetViews>
    <sheetView zoomScale="97" workbookViewId="0">
      <selection activeCell="B6" sqref="B6"/>
    </sheetView>
  </sheetViews>
  <sheetFormatPr defaultColWidth="11" defaultRowHeight="15.75" x14ac:dyDescent="0.25"/>
  <cols>
    <col min="1" max="1" width="33.5" bestFit="1" customWidth="1"/>
    <col min="2" max="2" width="11.625" bestFit="1" customWidth="1"/>
  </cols>
  <sheetData>
    <row r="1" spans="1:2" x14ac:dyDescent="0.25">
      <c r="A1" s="29" t="s">
        <v>158</v>
      </c>
      <c r="B1" s="30"/>
    </row>
    <row r="2" spans="1:2" x14ac:dyDescent="0.25">
      <c r="A2" s="29"/>
      <c r="B2" s="30"/>
    </row>
    <row r="3" spans="1:2" x14ac:dyDescent="0.25">
      <c r="A3" s="29" t="s">
        <v>70</v>
      </c>
      <c r="B3" s="30">
        <f>'2024 Summary'!C3</f>
        <v>4223.6400000000003</v>
      </c>
    </row>
    <row r="4" spans="1:2" x14ac:dyDescent="0.25">
      <c r="A4" s="29"/>
      <c r="B4" s="30"/>
    </row>
    <row r="5" spans="1:2" x14ac:dyDescent="0.25">
      <c r="A5" s="31" t="s">
        <v>1</v>
      </c>
      <c r="B5" s="30"/>
    </row>
    <row r="6" spans="1:2" x14ac:dyDescent="0.25">
      <c r="A6" s="32" t="s">
        <v>40</v>
      </c>
      <c r="B6" s="33">
        <f>'2024 Summary'!O6</f>
        <v>984</v>
      </c>
    </row>
    <row r="7" spans="1:2" x14ac:dyDescent="0.25">
      <c r="A7" s="32" t="s">
        <v>41</v>
      </c>
      <c r="B7" s="33">
        <f>'2024 Summary'!O8+'2024 Summary'!O9</f>
        <v>1154.2400000000002</v>
      </c>
    </row>
    <row r="8" spans="1:2" x14ac:dyDescent="0.25">
      <c r="A8" s="46" t="s">
        <v>101</v>
      </c>
      <c r="B8" s="33">
        <f>'2024 Summary'!O20</f>
        <v>0</v>
      </c>
    </row>
    <row r="9" spans="1:2" x14ac:dyDescent="0.25">
      <c r="A9" s="32" t="s">
        <v>42</v>
      </c>
      <c r="B9" s="33">
        <f>'2024 Summary'!O10</f>
        <v>440.61</v>
      </c>
    </row>
    <row r="10" spans="1:2" x14ac:dyDescent="0.25">
      <c r="A10" s="32" t="s">
        <v>43</v>
      </c>
      <c r="B10" s="33">
        <f>'2024 Summary'!O11</f>
        <v>1500</v>
      </c>
    </row>
    <row r="11" spans="1:2" x14ac:dyDescent="0.25">
      <c r="A11" s="46" t="s">
        <v>99</v>
      </c>
      <c r="B11" s="33">
        <f>'2024 Summary'!O17</f>
        <v>10</v>
      </c>
    </row>
    <row r="12" spans="1:2" x14ac:dyDescent="0.25">
      <c r="A12" s="32" t="s">
        <v>44</v>
      </c>
      <c r="B12" s="33">
        <f>'2024 Summary'!O12</f>
        <v>375.25</v>
      </c>
    </row>
    <row r="13" spans="1:2" x14ac:dyDescent="0.25">
      <c r="A13" s="46" t="s">
        <v>98</v>
      </c>
      <c r="B13" s="33">
        <f>'2024 Summary'!O13</f>
        <v>330</v>
      </c>
    </row>
    <row r="14" spans="1:2" x14ac:dyDescent="0.25">
      <c r="A14" s="46" t="s">
        <v>104</v>
      </c>
      <c r="B14" s="33">
        <f>'2024 Summary'!O14</f>
        <v>2180</v>
      </c>
    </row>
    <row r="15" spans="1:2" x14ac:dyDescent="0.25">
      <c r="A15" s="51" t="s">
        <v>161</v>
      </c>
      <c r="B15" s="33">
        <f>'2024 Summary'!O15</f>
        <v>236</v>
      </c>
    </row>
    <row r="16" spans="1:2" x14ac:dyDescent="0.25">
      <c r="A16" s="32" t="s">
        <v>67</v>
      </c>
      <c r="B16" s="33">
        <f>'2024 Summary'!O16</f>
        <v>550</v>
      </c>
    </row>
    <row r="17" spans="1:2" x14ac:dyDescent="0.25">
      <c r="A17" s="46" t="s">
        <v>100</v>
      </c>
      <c r="B17" s="33">
        <f>'2024 Summary'!O18</f>
        <v>20</v>
      </c>
    </row>
    <row r="18" spans="1:2" x14ac:dyDescent="0.25">
      <c r="A18" s="46" t="s">
        <v>103</v>
      </c>
      <c r="B18" s="33">
        <f>'2024 Summary'!O7</f>
        <v>300</v>
      </c>
    </row>
    <row r="19" spans="1:2" x14ac:dyDescent="0.25">
      <c r="A19" s="51" t="s">
        <v>162</v>
      </c>
      <c r="B19" s="33">
        <f>'2024 Summary'!O19</f>
        <v>10</v>
      </c>
    </row>
    <row r="20" spans="1:2" ht="16.5" thickBot="1" x14ac:dyDescent="0.3">
      <c r="A20" s="31" t="s">
        <v>45</v>
      </c>
      <c r="B20" s="34">
        <f>SUM(B6:B19)</f>
        <v>8090.1</v>
      </c>
    </row>
    <row r="21" spans="1:2" x14ac:dyDescent="0.25">
      <c r="B21" s="2"/>
    </row>
    <row r="22" spans="1:2" ht="17.25" x14ac:dyDescent="0.3">
      <c r="A22" s="31" t="s">
        <v>46</v>
      </c>
      <c r="B22" s="50"/>
    </row>
    <row r="23" spans="1:2" x14ac:dyDescent="0.25">
      <c r="A23" s="46" t="s">
        <v>102</v>
      </c>
      <c r="B23" s="47">
        <f>'2024 Summary'!O24</f>
        <v>1154.24</v>
      </c>
    </row>
    <row r="24" spans="1:2" x14ac:dyDescent="0.25">
      <c r="A24" s="32" t="s">
        <v>47</v>
      </c>
      <c r="B24" s="47">
        <f>'2024 Summary'!O27</f>
        <v>320.58</v>
      </c>
    </row>
    <row r="25" spans="1:2" x14ac:dyDescent="0.25">
      <c r="A25" s="32" t="s">
        <v>61</v>
      </c>
      <c r="B25" s="47">
        <f>'2024 Summary'!O29</f>
        <v>300</v>
      </c>
    </row>
    <row r="26" spans="1:2" x14ac:dyDescent="0.25">
      <c r="A26" s="46" t="s">
        <v>99</v>
      </c>
      <c r="B26" s="47">
        <f>'2024 Summary'!O25</f>
        <v>0</v>
      </c>
    </row>
    <row r="27" spans="1:2" x14ac:dyDescent="0.25">
      <c r="A27" s="46" t="s">
        <v>105</v>
      </c>
      <c r="B27" s="47">
        <f>'2024 Summary'!O30</f>
        <v>231</v>
      </c>
    </row>
    <row r="28" spans="1:2" x14ac:dyDescent="0.25">
      <c r="A28" s="32" t="s">
        <v>48</v>
      </c>
      <c r="B28" s="47">
        <f>'2024 Summary'!O31</f>
        <v>1145</v>
      </c>
    </row>
    <row r="29" spans="1:2" x14ac:dyDescent="0.25">
      <c r="A29" s="16" t="s">
        <v>166</v>
      </c>
      <c r="B29" s="47">
        <f>'2024 Summary'!O34</f>
        <v>843.77</v>
      </c>
    </row>
    <row r="30" spans="1:2" x14ac:dyDescent="0.25">
      <c r="A30" s="32" t="s">
        <v>62</v>
      </c>
      <c r="B30" s="47">
        <f>'2024 Summary'!O41</f>
        <v>0</v>
      </c>
    </row>
    <row r="31" spans="1:2" x14ac:dyDescent="0.25">
      <c r="A31" s="51" t="s">
        <v>163</v>
      </c>
      <c r="B31" s="47">
        <f>'2024 Summary'!O37</f>
        <v>500</v>
      </c>
    </row>
    <row r="32" spans="1:2" x14ac:dyDescent="0.25">
      <c r="A32" s="51" t="s">
        <v>164</v>
      </c>
      <c r="B32" s="47">
        <f>'2024 Summary'!O39</f>
        <v>300</v>
      </c>
    </row>
    <row r="33" spans="1:2" x14ac:dyDescent="0.25">
      <c r="A33" s="46" t="s">
        <v>108</v>
      </c>
      <c r="B33" s="47">
        <f>'2024 Summary'!O40</f>
        <v>84.12</v>
      </c>
    </row>
    <row r="34" spans="1:2" x14ac:dyDescent="0.25">
      <c r="A34" s="32" t="s">
        <v>49</v>
      </c>
      <c r="B34" s="47">
        <f>'2024 Summary'!O35</f>
        <v>0</v>
      </c>
    </row>
    <row r="35" spans="1:2" x14ac:dyDescent="0.25">
      <c r="A35" s="46" t="s">
        <v>106</v>
      </c>
      <c r="B35" s="47">
        <f>'2024 Summary'!O33</f>
        <v>150</v>
      </c>
    </row>
    <row r="36" spans="1:2" x14ac:dyDescent="0.25">
      <c r="A36" s="51" t="s">
        <v>165</v>
      </c>
      <c r="B36" s="47">
        <f>'2024 Summary'!O32</f>
        <v>260</v>
      </c>
    </row>
    <row r="37" spans="1:2" x14ac:dyDescent="0.25">
      <c r="A37" s="46" t="s">
        <v>107</v>
      </c>
      <c r="B37" s="47">
        <f>'2024 Summary'!O36</f>
        <v>20</v>
      </c>
    </row>
    <row r="38" spans="1:2" x14ac:dyDescent="0.25">
      <c r="A38" s="32" t="s">
        <v>50</v>
      </c>
      <c r="B38" s="47">
        <f>'2024 Summary'!O38</f>
        <v>50</v>
      </c>
    </row>
    <row r="39" spans="1:2" x14ac:dyDescent="0.25">
      <c r="A39" s="46" t="s">
        <v>63</v>
      </c>
      <c r="B39" s="48">
        <v>0</v>
      </c>
    </row>
    <row r="40" spans="1:2" x14ac:dyDescent="0.25">
      <c r="A40" s="32" t="s">
        <v>68</v>
      </c>
      <c r="B40" s="49">
        <f>'2024 Summary'!O28</f>
        <v>187.5</v>
      </c>
    </row>
    <row r="41" spans="1:2" x14ac:dyDescent="0.25">
      <c r="A41" s="32" t="s">
        <v>69</v>
      </c>
      <c r="B41" s="49">
        <f>'2024 Summary'!O26</f>
        <v>0</v>
      </c>
    </row>
    <row r="42" spans="1:2" ht="16.5" thickBot="1" x14ac:dyDescent="0.3">
      <c r="A42" s="31" t="s">
        <v>51</v>
      </c>
      <c r="B42" s="34">
        <f>SUM(B23:B41)</f>
        <v>5546.21</v>
      </c>
    </row>
    <row r="43" spans="1:2" x14ac:dyDescent="0.25">
      <c r="A43" s="31"/>
      <c r="B43" s="35"/>
    </row>
    <row r="44" spans="1:2" x14ac:dyDescent="0.25">
      <c r="A44" s="31" t="s">
        <v>159</v>
      </c>
      <c r="B44" s="30">
        <f>B3+B20-B42</f>
        <v>6767.5300000000016</v>
      </c>
    </row>
  </sheetData>
  <printOptions gridLines="1"/>
  <pageMargins left="0.7" right="0.7" top="0.75" bottom="0.75" header="0.3" footer="0.3"/>
  <pageSetup scale="99" orientation="portrait" horizontalDpi="4294967293" verticalDpi="4294967293" copies="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B454-49F6-456B-971F-3DEF108C18BC}">
  <dimension ref="A1:B44"/>
  <sheetViews>
    <sheetView topLeftCell="A7" zoomScaleNormal="100" workbookViewId="0">
      <selection activeCell="A7" sqref="A7:XFD7"/>
    </sheetView>
  </sheetViews>
  <sheetFormatPr defaultColWidth="11" defaultRowHeight="15.75" x14ac:dyDescent="0.25"/>
  <cols>
    <col min="1" max="1" width="33.5" bestFit="1" customWidth="1"/>
    <col min="2" max="2" width="11.625" bestFit="1" customWidth="1"/>
  </cols>
  <sheetData>
    <row r="1" spans="1:2" x14ac:dyDescent="0.25">
      <c r="A1" s="29" t="s">
        <v>158</v>
      </c>
      <c r="B1" s="30"/>
    </row>
    <row r="2" spans="1:2" x14ac:dyDescent="0.25">
      <c r="A2" s="29"/>
      <c r="B2" s="30"/>
    </row>
    <row r="3" spans="1:2" x14ac:dyDescent="0.25">
      <c r="A3" s="29" t="s">
        <v>70</v>
      </c>
      <c r="B3" s="30">
        <f>'2024 Summary'!C3</f>
        <v>4223.6400000000003</v>
      </c>
    </row>
    <row r="4" spans="1:2" x14ac:dyDescent="0.25">
      <c r="A4" s="29"/>
      <c r="B4" s="30"/>
    </row>
    <row r="5" spans="1:2" x14ac:dyDescent="0.25">
      <c r="A5" s="31" t="s">
        <v>1</v>
      </c>
      <c r="B5" s="30"/>
    </row>
    <row r="6" spans="1:2" x14ac:dyDescent="0.25">
      <c r="A6" s="32" t="s">
        <v>40</v>
      </c>
      <c r="B6" s="33">
        <f>'2024 Summary'!O6</f>
        <v>984</v>
      </c>
    </row>
    <row r="7" spans="1:2" x14ac:dyDescent="0.25">
      <c r="A7" s="32" t="s">
        <v>41</v>
      </c>
      <c r="B7" s="33">
        <f>'2024 Summary'!O8+'2024 Summary'!O9</f>
        <v>1154.2400000000002</v>
      </c>
    </row>
    <row r="8" spans="1:2" x14ac:dyDescent="0.25">
      <c r="A8" s="46" t="s">
        <v>101</v>
      </c>
      <c r="B8" s="33">
        <f>'2024 Summary'!O20</f>
        <v>0</v>
      </c>
    </row>
    <row r="9" spans="1:2" x14ac:dyDescent="0.25">
      <c r="A9" s="32" t="s">
        <v>42</v>
      </c>
      <c r="B9" s="33">
        <f>'2024 Summary'!O10</f>
        <v>440.61</v>
      </c>
    </row>
    <row r="10" spans="1:2" x14ac:dyDescent="0.25">
      <c r="A10" s="32" t="s">
        <v>43</v>
      </c>
      <c r="B10" s="33">
        <f>'2024 Summary'!O11</f>
        <v>1500</v>
      </c>
    </row>
    <row r="11" spans="1:2" x14ac:dyDescent="0.25">
      <c r="A11" s="46" t="s">
        <v>99</v>
      </c>
      <c r="B11" s="33">
        <f>'2024 Summary'!O17</f>
        <v>10</v>
      </c>
    </row>
    <row r="12" spans="1:2" x14ac:dyDescent="0.25">
      <c r="A12" s="32" t="s">
        <v>44</v>
      </c>
      <c r="B12" s="33">
        <f>'2024 Summary'!O12</f>
        <v>375.25</v>
      </c>
    </row>
    <row r="13" spans="1:2" x14ac:dyDescent="0.25">
      <c r="A13" s="46" t="s">
        <v>98</v>
      </c>
      <c r="B13" s="33">
        <f>'2024 Summary'!O13</f>
        <v>330</v>
      </c>
    </row>
    <row r="14" spans="1:2" x14ac:dyDescent="0.25">
      <c r="A14" s="46" t="s">
        <v>104</v>
      </c>
      <c r="B14" s="33">
        <f>'2024 Summary'!O14</f>
        <v>2180</v>
      </c>
    </row>
    <row r="15" spans="1:2" x14ac:dyDescent="0.25">
      <c r="A15" s="51" t="s">
        <v>161</v>
      </c>
      <c r="B15" s="33">
        <f>'2024 Summary'!O15</f>
        <v>236</v>
      </c>
    </row>
    <row r="16" spans="1:2" x14ac:dyDescent="0.25">
      <c r="A16" s="32" t="s">
        <v>67</v>
      </c>
      <c r="B16" s="33">
        <f>'2024 Summary'!O16</f>
        <v>550</v>
      </c>
    </row>
    <row r="17" spans="1:2" x14ac:dyDescent="0.25">
      <c r="A17" s="46" t="s">
        <v>100</v>
      </c>
      <c r="B17" s="33">
        <f>'2024 Summary'!O18</f>
        <v>20</v>
      </c>
    </row>
    <row r="18" spans="1:2" x14ac:dyDescent="0.25">
      <c r="A18" s="46" t="s">
        <v>103</v>
      </c>
      <c r="B18" s="33">
        <f>'2024 Summary'!O7</f>
        <v>300</v>
      </c>
    </row>
    <row r="19" spans="1:2" x14ac:dyDescent="0.25">
      <c r="A19" s="51" t="s">
        <v>162</v>
      </c>
      <c r="B19" s="33">
        <f>'2024 Summary'!O19</f>
        <v>10</v>
      </c>
    </row>
    <row r="20" spans="1:2" ht="16.5" thickBot="1" x14ac:dyDescent="0.3">
      <c r="A20" s="31" t="s">
        <v>45</v>
      </c>
      <c r="B20" s="34">
        <f>SUM(B6:B19)</f>
        <v>8090.1</v>
      </c>
    </row>
    <row r="21" spans="1:2" x14ac:dyDescent="0.25">
      <c r="B21" s="2"/>
    </row>
    <row r="22" spans="1:2" ht="17.25" x14ac:dyDescent="0.3">
      <c r="A22" s="31" t="s">
        <v>46</v>
      </c>
      <c r="B22" s="50"/>
    </row>
    <row r="23" spans="1:2" x14ac:dyDescent="0.25">
      <c r="A23" s="46" t="s">
        <v>102</v>
      </c>
      <c r="B23" s="47">
        <f>'2024 Summary'!O24</f>
        <v>1154.24</v>
      </c>
    </row>
    <row r="24" spans="1:2" x14ac:dyDescent="0.25">
      <c r="A24" s="32" t="s">
        <v>47</v>
      </c>
      <c r="B24" s="47">
        <f>'2024 Summary'!O27</f>
        <v>320.58</v>
      </c>
    </row>
    <row r="25" spans="1:2" x14ac:dyDescent="0.25">
      <c r="A25" s="32" t="s">
        <v>61</v>
      </c>
      <c r="B25" s="47">
        <f>'2024 Summary'!O29</f>
        <v>300</v>
      </c>
    </row>
    <row r="26" spans="1:2" x14ac:dyDescent="0.25">
      <c r="A26" s="46" t="s">
        <v>99</v>
      </c>
      <c r="B26" s="47">
        <f>'2024 Summary'!O25</f>
        <v>0</v>
      </c>
    </row>
    <row r="27" spans="1:2" x14ac:dyDescent="0.25">
      <c r="A27" s="46" t="s">
        <v>105</v>
      </c>
      <c r="B27" s="47">
        <f>'2024 Summary'!O30</f>
        <v>231</v>
      </c>
    </row>
    <row r="28" spans="1:2" x14ac:dyDescent="0.25">
      <c r="A28" s="32" t="s">
        <v>48</v>
      </c>
      <c r="B28" s="47">
        <f>'2024 Summary'!O31</f>
        <v>1145</v>
      </c>
    </row>
    <row r="29" spans="1:2" x14ac:dyDescent="0.25">
      <c r="A29" s="16" t="s">
        <v>166</v>
      </c>
      <c r="B29" s="47">
        <f>'2024 Summary'!O34</f>
        <v>843.77</v>
      </c>
    </row>
    <row r="30" spans="1:2" x14ac:dyDescent="0.25">
      <c r="A30" s="32" t="s">
        <v>62</v>
      </c>
    </row>
    <row r="31" spans="1:2" x14ac:dyDescent="0.25">
      <c r="A31" s="51" t="s">
        <v>163</v>
      </c>
      <c r="B31" s="47">
        <f>'2024 Summary'!O37</f>
        <v>500</v>
      </c>
    </row>
    <row r="32" spans="1:2" x14ac:dyDescent="0.25">
      <c r="A32" s="51" t="s">
        <v>164</v>
      </c>
      <c r="B32" s="47">
        <f>'2024 Summary'!O39</f>
        <v>300</v>
      </c>
    </row>
    <row r="33" spans="1:2" x14ac:dyDescent="0.25">
      <c r="A33" s="46" t="s">
        <v>108</v>
      </c>
      <c r="B33" s="47">
        <f>'2024 Summary'!O40</f>
        <v>84.12</v>
      </c>
    </row>
    <row r="34" spans="1:2" x14ac:dyDescent="0.25">
      <c r="A34" s="32" t="s">
        <v>49</v>
      </c>
      <c r="B34" s="47">
        <f>'2024 Summary'!O35</f>
        <v>0</v>
      </c>
    </row>
    <row r="35" spans="1:2" x14ac:dyDescent="0.25">
      <c r="A35" s="46" t="s">
        <v>106</v>
      </c>
      <c r="B35" s="47">
        <f>'2024 Summary'!O33</f>
        <v>150</v>
      </c>
    </row>
    <row r="36" spans="1:2" x14ac:dyDescent="0.25">
      <c r="A36" s="51" t="s">
        <v>165</v>
      </c>
      <c r="B36" s="47">
        <f>'2024 Summary'!O32</f>
        <v>260</v>
      </c>
    </row>
    <row r="37" spans="1:2" x14ac:dyDescent="0.25">
      <c r="A37" s="46" t="s">
        <v>107</v>
      </c>
      <c r="B37" s="47">
        <f>'2024 Summary'!O36</f>
        <v>20</v>
      </c>
    </row>
    <row r="38" spans="1:2" x14ac:dyDescent="0.25">
      <c r="A38" s="32" t="s">
        <v>50</v>
      </c>
      <c r="B38" s="47">
        <f>'2024 Summary'!O38</f>
        <v>50</v>
      </c>
    </row>
    <row r="39" spans="1:2" x14ac:dyDescent="0.25">
      <c r="A39" s="46" t="s">
        <v>63</v>
      </c>
      <c r="B39" s="48">
        <v>0</v>
      </c>
    </row>
    <row r="40" spans="1:2" x14ac:dyDescent="0.25">
      <c r="A40" s="32" t="s">
        <v>68</v>
      </c>
      <c r="B40" s="49">
        <f>'2024 Summary'!O28</f>
        <v>187.5</v>
      </c>
    </row>
    <row r="41" spans="1:2" x14ac:dyDescent="0.25">
      <c r="A41" s="32" t="s">
        <v>69</v>
      </c>
      <c r="B41" s="49">
        <f>'2024 Summary'!O26</f>
        <v>0</v>
      </c>
    </row>
    <row r="42" spans="1:2" ht="16.5" thickBot="1" x14ac:dyDescent="0.3">
      <c r="A42" s="31" t="s">
        <v>51</v>
      </c>
      <c r="B42" s="34">
        <f>SUM(B23:B41)</f>
        <v>5546.21</v>
      </c>
    </row>
    <row r="43" spans="1:2" x14ac:dyDescent="0.25">
      <c r="A43" s="31"/>
      <c r="B43" s="35"/>
    </row>
    <row r="44" spans="1:2" x14ac:dyDescent="0.25">
      <c r="A44" s="31" t="s">
        <v>159</v>
      </c>
      <c r="B44" s="30">
        <f>B3+B20-B42</f>
        <v>6767.5300000000016</v>
      </c>
    </row>
  </sheetData>
  <printOptions gridLines="1"/>
  <pageMargins left="0.7" right="0.7" top="0.75" bottom="0.75" header="0.3" footer="0.3"/>
  <pageSetup scale="9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2483-FCF5-1444-ACC9-7EA43211C98A}">
  <dimension ref="A1:E42"/>
  <sheetViews>
    <sheetView topLeftCell="A16" workbookViewId="0">
      <selection activeCell="D39" sqref="D39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109</v>
      </c>
      <c r="C1" s="52"/>
      <c r="D1" s="52"/>
      <c r="E1" s="6" t="s">
        <v>18</v>
      </c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'Dec 2023'!E31</f>
        <v>4223.6400000000012</v>
      </c>
      <c r="E4" s="14">
        <f>D4</f>
        <v>4223.6400000000012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82</v>
      </c>
      <c r="C6" s="13"/>
      <c r="D6" s="11"/>
      <c r="E6" s="11"/>
    </row>
    <row r="7" spans="1:5" x14ac:dyDescent="0.25">
      <c r="A7" s="15" t="s">
        <v>7</v>
      </c>
      <c r="B7" s="11">
        <f>10+29.5</f>
        <v>39.5</v>
      </c>
      <c r="C7" s="13"/>
      <c r="D7" s="11"/>
      <c r="E7" s="11"/>
    </row>
    <row r="8" spans="1:5" x14ac:dyDescent="0.25">
      <c r="A8" s="5" t="s">
        <v>94</v>
      </c>
      <c r="B8" s="11">
        <v>10</v>
      </c>
      <c r="C8" s="12"/>
      <c r="D8" s="11"/>
      <c r="E8" s="11"/>
    </row>
    <row r="9" spans="1:5" x14ac:dyDescent="0.25">
      <c r="A9" s="5" t="s">
        <v>110</v>
      </c>
      <c r="B9" s="11">
        <v>20</v>
      </c>
      <c r="C9" s="12"/>
      <c r="D9" s="11"/>
      <c r="E9" s="11"/>
    </row>
    <row r="10" spans="1:5" x14ac:dyDescent="0.25">
      <c r="A10" s="15" t="s">
        <v>111</v>
      </c>
      <c r="B10" s="11">
        <v>100</v>
      </c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251.5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112</v>
      </c>
      <c r="B17" s="13"/>
      <c r="C17" s="13">
        <v>55</v>
      </c>
      <c r="D17" s="13"/>
      <c r="E17" s="11"/>
    </row>
    <row r="18" spans="1:5" x14ac:dyDescent="0.25">
      <c r="A18" s="5" t="s">
        <v>96</v>
      </c>
      <c r="B18" s="13"/>
      <c r="C18" s="13">
        <v>20</v>
      </c>
      <c r="D18" s="13"/>
      <c r="E18" s="11"/>
    </row>
    <row r="19" spans="1:5" x14ac:dyDescent="0.25">
      <c r="A19" s="15" t="s">
        <v>113</v>
      </c>
      <c r="B19" s="13"/>
      <c r="C19" s="13">
        <v>34.119999999999997</v>
      </c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 t="s">
        <v>10</v>
      </c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SUM(C17:C21)</f>
        <v>109.12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4366.0200000000013</v>
      </c>
      <c r="E31" s="14">
        <f>D31</f>
        <v>4366.0200000000013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'Dec 2023'!D39</f>
        <v>0</v>
      </c>
      <c r="E33" s="11">
        <f>D33</f>
        <v>0</v>
      </c>
    </row>
    <row r="34" spans="1:5" x14ac:dyDescent="0.25">
      <c r="A34" s="15" t="s">
        <v>14</v>
      </c>
      <c r="B34" s="11">
        <v>105.12</v>
      </c>
      <c r="C34" s="12"/>
      <c r="D34" s="11"/>
      <c r="E34" s="11"/>
    </row>
    <row r="35" spans="1:5" x14ac:dyDescent="0.25">
      <c r="A35" s="15" t="s">
        <v>64</v>
      </c>
      <c r="B35" s="11">
        <v>4.4000000000000004</v>
      </c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SUM(B34:B36)</f>
        <v>109.52000000000001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109.52000000000001</v>
      </c>
      <c r="E39" s="14">
        <f>D39</f>
        <v>109.52000000000001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4475.5400000000018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0BCC-EF19-5C4D-BCD3-2E648B548A48}">
  <dimension ref="A1:E42"/>
  <sheetViews>
    <sheetView workbookViewId="0">
      <selection activeCell="A28" sqref="A28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114</v>
      </c>
      <c r="C1" s="52"/>
      <c r="D1" s="52"/>
      <c r="E1" s="6" t="s">
        <v>18</v>
      </c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'January 2024'!E31</f>
        <v>4366.0200000000013</v>
      </c>
      <c r="E4" s="14">
        <f>D4</f>
        <v>4366.0200000000013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88</v>
      </c>
      <c r="C6" s="13"/>
      <c r="D6" s="11"/>
      <c r="E6" s="11"/>
    </row>
    <row r="7" spans="1:5" x14ac:dyDescent="0.25">
      <c r="A7" s="15" t="s">
        <v>7</v>
      </c>
      <c r="B7" s="11">
        <f>47+50.5</f>
        <v>97.5</v>
      </c>
      <c r="C7" s="13"/>
      <c r="D7" s="11"/>
      <c r="E7" s="11"/>
    </row>
    <row r="8" spans="1:5" x14ac:dyDescent="0.25">
      <c r="A8" s="5"/>
      <c r="B8" s="11"/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185.5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115</v>
      </c>
      <c r="B17" s="13"/>
      <c r="C17" s="13">
        <v>205</v>
      </c>
      <c r="D17" s="13"/>
      <c r="E17" s="11"/>
    </row>
    <row r="18" spans="1:5" x14ac:dyDescent="0.25">
      <c r="A18" s="5" t="s">
        <v>116</v>
      </c>
      <c r="B18" s="13"/>
      <c r="C18" s="13">
        <v>187.5</v>
      </c>
      <c r="D18" s="13"/>
      <c r="E18" s="11"/>
    </row>
    <row r="19" spans="1:5" x14ac:dyDescent="0.25">
      <c r="A19" s="15" t="s">
        <v>81</v>
      </c>
      <c r="B19" s="13"/>
      <c r="C19" s="13">
        <v>62.63</v>
      </c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SUM(C17:C20)</f>
        <v>455.13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4096.3900000000012</v>
      </c>
      <c r="E31" s="14">
        <f>D31</f>
        <v>4096.3900000000012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'January 2024'!D39</f>
        <v>109.52000000000001</v>
      </c>
      <c r="E33" s="11">
        <f>D33</f>
        <v>109.52000000000001</v>
      </c>
    </row>
    <row r="34" spans="1:5" x14ac:dyDescent="0.25">
      <c r="A34" s="15" t="s">
        <v>14</v>
      </c>
      <c r="B34" s="11">
        <v>125.44</v>
      </c>
      <c r="C34" s="12"/>
      <c r="D34" s="11"/>
      <c r="E34" s="11"/>
    </row>
    <row r="35" spans="1:5" x14ac:dyDescent="0.25">
      <c r="A35" s="15" t="s">
        <v>64</v>
      </c>
      <c r="B35" s="11">
        <v>1.29</v>
      </c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126.73</v>
      </c>
      <c r="C37" s="12"/>
      <c r="D37" s="11"/>
      <c r="E37" s="11"/>
    </row>
    <row r="38" spans="1:5" x14ac:dyDescent="0.25">
      <c r="A38" s="20" t="s">
        <v>15</v>
      </c>
      <c r="B38" s="11"/>
      <c r="C38" s="12">
        <v>236.25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4096.3900000000012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37FB-DA26-7F47-BAC1-C2073624DCDB}">
  <dimension ref="A1:E42"/>
  <sheetViews>
    <sheetView topLeftCell="A7" zoomScaleNormal="100" workbookViewId="0">
      <selection activeCell="H16" sqref="H16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117</v>
      </c>
      <c r="C1" s="52"/>
      <c r="D1" s="52"/>
      <c r="E1" s="6" t="s">
        <v>18</v>
      </c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'February 2024'!E31</f>
        <v>4096.3900000000012</v>
      </c>
      <c r="E4" s="14">
        <f>D4</f>
        <v>4096.3900000000012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118</v>
      </c>
      <c r="C6" s="13"/>
      <c r="D6" s="11"/>
      <c r="E6" s="11"/>
    </row>
    <row r="7" spans="1:5" x14ac:dyDescent="0.25">
      <c r="A7" s="15" t="s">
        <v>7</v>
      </c>
      <c r="B7" s="11">
        <f>16.5+24.5</f>
        <v>41</v>
      </c>
      <c r="C7" s="13"/>
      <c r="D7" s="11"/>
      <c r="E7" s="11"/>
    </row>
    <row r="8" spans="1:5" x14ac:dyDescent="0.25">
      <c r="A8" s="5" t="s">
        <v>118</v>
      </c>
      <c r="B8" s="11">
        <v>375.25</v>
      </c>
      <c r="C8" s="12"/>
      <c r="D8" s="11"/>
      <c r="E8" s="11"/>
    </row>
    <row r="9" spans="1:5" x14ac:dyDescent="0.25">
      <c r="A9" s="5" t="s">
        <v>123</v>
      </c>
      <c r="B9" s="11">
        <v>236</v>
      </c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770.25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120</v>
      </c>
      <c r="B17" s="13"/>
      <c r="C17" s="13"/>
      <c r="D17" s="13"/>
      <c r="E17" s="11"/>
    </row>
    <row r="18" spans="1:5" x14ac:dyDescent="0.25">
      <c r="A18" s="5" t="s">
        <v>36</v>
      </c>
      <c r="B18" s="13"/>
      <c r="C18" s="13">
        <f>35+60+35</f>
        <v>130</v>
      </c>
      <c r="D18" s="13"/>
      <c r="E18" s="11"/>
    </row>
    <row r="19" spans="1:5" x14ac:dyDescent="0.25">
      <c r="A19" s="15" t="s">
        <v>119</v>
      </c>
      <c r="B19" s="13"/>
      <c r="C19" s="13">
        <v>50</v>
      </c>
      <c r="D19" s="13"/>
      <c r="E19" s="11"/>
    </row>
    <row r="20" spans="1:5" x14ac:dyDescent="0.25">
      <c r="A20" s="17" t="s">
        <v>121</v>
      </c>
      <c r="B20" s="13"/>
      <c r="C20" s="13">
        <v>50</v>
      </c>
      <c r="D20" s="13"/>
      <c r="E20" s="11"/>
    </row>
    <row r="21" spans="1:5" x14ac:dyDescent="0.25">
      <c r="A21" s="5" t="s">
        <v>122</v>
      </c>
      <c r="B21" s="13"/>
      <c r="C21" s="13">
        <v>250</v>
      </c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SUM(C17:C21)</f>
        <v>480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4386.6400000000012</v>
      </c>
      <c r="E31" s="14">
        <f>D31</f>
        <v>4386.6400000000012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'February 2024'!D39</f>
        <v>0</v>
      </c>
      <c r="E33" s="11">
        <f>D33</f>
        <v>0</v>
      </c>
    </row>
    <row r="34" spans="1:5" x14ac:dyDescent="0.25">
      <c r="A34" s="15" t="s">
        <v>14</v>
      </c>
      <c r="B34" s="11">
        <v>96.98</v>
      </c>
      <c r="C34" s="12"/>
      <c r="D34" s="11"/>
      <c r="E34" s="11"/>
    </row>
    <row r="35" spans="1:5" x14ac:dyDescent="0.25">
      <c r="A35" s="15" t="s">
        <v>64</v>
      </c>
      <c r="B35" s="11">
        <v>4</v>
      </c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100.98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100.98</v>
      </c>
      <c r="E39" s="14">
        <f>D39</f>
        <v>100.98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4487.6200000000008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DB50-2AA6-514F-823B-37321F953DBF}">
  <dimension ref="A1:E42"/>
  <sheetViews>
    <sheetView topLeftCell="A7" workbookViewId="0">
      <selection activeCell="H15" sqref="H15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124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'March 2024'!E31</f>
        <v>4386.6400000000012</v>
      </c>
      <c r="E4" s="14">
        <f>D4</f>
        <v>4386.6400000000012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95</v>
      </c>
      <c r="C6" s="13"/>
      <c r="D6" s="11"/>
      <c r="E6" s="11"/>
    </row>
    <row r="7" spans="1:5" x14ac:dyDescent="0.25">
      <c r="A7" s="15" t="s">
        <v>7</v>
      </c>
      <c r="B7" s="11">
        <v>28.5</v>
      </c>
      <c r="C7" s="13"/>
      <c r="D7" s="11"/>
      <c r="E7" s="11"/>
    </row>
    <row r="8" spans="1:5" x14ac:dyDescent="0.25">
      <c r="A8" s="5"/>
      <c r="B8" s="11"/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123.5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128</v>
      </c>
      <c r="B17" s="13"/>
      <c r="C17" s="13"/>
      <c r="D17" s="13"/>
      <c r="E17" s="11"/>
    </row>
    <row r="18" spans="1:5" x14ac:dyDescent="0.25">
      <c r="A18" s="5" t="s">
        <v>76</v>
      </c>
      <c r="B18" s="13"/>
      <c r="C18" s="13">
        <f>35+35+35+35+35+55+20+35</f>
        <v>285</v>
      </c>
      <c r="D18" s="13"/>
      <c r="E18" s="11"/>
    </row>
    <row r="19" spans="1:5" x14ac:dyDescent="0.25">
      <c r="A19" s="15" t="s">
        <v>125</v>
      </c>
      <c r="B19" s="13"/>
      <c r="C19" s="13">
        <v>260</v>
      </c>
      <c r="D19" s="13"/>
      <c r="E19" s="11"/>
    </row>
    <row r="20" spans="1:5" x14ac:dyDescent="0.25">
      <c r="A20" s="17" t="s">
        <v>126</v>
      </c>
      <c r="B20" s="13"/>
      <c r="C20" s="13">
        <v>89</v>
      </c>
      <c r="D20" s="13"/>
      <c r="E20" s="11"/>
    </row>
    <row r="21" spans="1:5" x14ac:dyDescent="0.25">
      <c r="A21" s="5" t="s">
        <v>127</v>
      </c>
      <c r="B21" s="13"/>
      <c r="C21" s="13">
        <v>131.13</v>
      </c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SUM(C17:C21)</f>
        <v>765.13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3745.0100000000011</v>
      </c>
      <c r="E31" s="14">
        <f>D31</f>
        <v>3745.0100000000011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'March 2024'!D39</f>
        <v>100.98</v>
      </c>
      <c r="E33" s="11">
        <f>D33</f>
        <v>100.98</v>
      </c>
    </row>
    <row r="34" spans="1:5" x14ac:dyDescent="0.25">
      <c r="A34" s="15" t="s">
        <v>14</v>
      </c>
      <c r="B34" s="11">
        <v>75.25</v>
      </c>
      <c r="C34" s="12"/>
      <c r="D34" s="11"/>
      <c r="E34" s="11"/>
    </row>
    <row r="35" spans="1:5" x14ac:dyDescent="0.25">
      <c r="A35" s="15" t="s">
        <v>64</v>
      </c>
      <c r="B35" s="11">
        <v>1.98</v>
      </c>
      <c r="C35" s="12"/>
      <c r="D35" s="11"/>
      <c r="E35" s="11"/>
    </row>
    <row r="36" spans="1:5" x14ac:dyDescent="0.25">
      <c r="A36" s="15" t="s">
        <v>75</v>
      </c>
      <c r="B36" s="11"/>
      <c r="C36" s="12"/>
      <c r="D36" s="11"/>
      <c r="E36" s="11"/>
    </row>
    <row r="37" spans="1:5" x14ac:dyDescent="0.25">
      <c r="A37" s="10" t="s">
        <v>3</v>
      </c>
      <c r="B37" s="14">
        <f>SUM(B34:B36)</f>
        <v>77.23</v>
      </c>
      <c r="C37" s="12"/>
      <c r="D37" s="11"/>
      <c r="E37" s="11"/>
    </row>
    <row r="38" spans="1:5" x14ac:dyDescent="0.25">
      <c r="A38" s="20" t="s">
        <v>15</v>
      </c>
      <c r="B38" s="11"/>
      <c r="C38" s="12">
        <v>178.21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3745.0100000000011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71A8-4B13-1A49-9673-CCC3ACF2C76A}">
  <dimension ref="A1:E42"/>
  <sheetViews>
    <sheetView workbookViewId="0">
      <selection activeCell="A20" sqref="A20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129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'April 2024'!E31</f>
        <v>3745.0100000000011</v>
      </c>
      <c r="E4" s="14">
        <f>D4</f>
        <v>3745.0100000000011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141</v>
      </c>
      <c r="C6" s="13"/>
      <c r="D6" s="11"/>
      <c r="E6" s="11"/>
    </row>
    <row r="7" spans="1:5" x14ac:dyDescent="0.25">
      <c r="A7" s="15" t="s">
        <v>7</v>
      </c>
      <c r="B7" s="11">
        <v>37.5</v>
      </c>
      <c r="C7" s="13"/>
      <c r="D7" s="11"/>
      <c r="E7" s="11"/>
    </row>
    <row r="8" spans="1:5" x14ac:dyDescent="0.25">
      <c r="A8" s="5" t="s">
        <v>131</v>
      </c>
      <c r="B8" s="11">
        <v>10</v>
      </c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188.5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130</v>
      </c>
      <c r="B17" s="13"/>
      <c r="C17" s="13"/>
      <c r="D17" s="13"/>
      <c r="E17" s="11"/>
    </row>
    <row r="18" spans="1:5" x14ac:dyDescent="0.25">
      <c r="A18" s="5" t="s">
        <v>77</v>
      </c>
      <c r="B18" s="13"/>
      <c r="C18" s="13">
        <f>95+120+55</f>
        <v>270</v>
      </c>
      <c r="D18" s="13"/>
      <c r="E18" s="11"/>
    </row>
    <row r="19" spans="1:5" x14ac:dyDescent="0.25">
      <c r="A19" s="15" t="s">
        <v>132</v>
      </c>
      <c r="B19" s="13"/>
      <c r="C19" s="13">
        <v>500</v>
      </c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SUM(C17:C20)</f>
        <v>770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3163.5100000000011</v>
      </c>
      <c r="E31" s="14">
        <f>D31</f>
        <v>3163.5100000000011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'April 2024'!D39</f>
        <v>0</v>
      </c>
      <c r="E33" s="11">
        <f>D33</f>
        <v>0</v>
      </c>
    </row>
    <row r="34" spans="1:5" x14ac:dyDescent="0.25">
      <c r="A34" s="15" t="s">
        <v>14</v>
      </c>
      <c r="B34" s="11">
        <v>110.37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110.37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110.37</v>
      </c>
      <c r="E39" s="14">
        <f>D39</f>
        <v>110.37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3273.880000000001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6253-85A7-6242-93B3-4BFC8E95C263}">
  <dimension ref="A1:E42"/>
  <sheetViews>
    <sheetView topLeftCell="A7" workbookViewId="0">
      <selection activeCell="C30" sqref="C30"/>
    </sheetView>
  </sheetViews>
  <sheetFormatPr defaultColWidth="11" defaultRowHeight="15.75" x14ac:dyDescent="0.25"/>
  <cols>
    <col min="1" max="1" width="42.875" customWidth="1"/>
    <col min="2" max="2" width="9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133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'May 2024'!D31</f>
        <v>3163.5100000000011</v>
      </c>
      <c r="E4" s="14">
        <f>D4</f>
        <v>3163.5100000000011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151</v>
      </c>
      <c r="C6" s="13"/>
      <c r="D6" s="11"/>
      <c r="E6" s="11"/>
    </row>
    <row r="7" spans="1:5" x14ac:dyDescent="0.25">
      <c r="A7" s="15" t="s">
        <v>7</v>
      </c>
      <c r="B7" s="11">
        <f>38.61+4.5</f>
        <v>43.11</v>
      </c>
      <c r="C7" s="13"/>
      <c r="D7" s="11"/>
      <c r="E7" s="11"/>
    </row>
    <row r="8" spans="1:5" x14ac:dyDescent="0.25">
      <c r="A8" s="5"/>
      <c r="B8" s="11"/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194.11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134</v>
      </c>
      <c r="B17" s="13"/>
      <c r="C17" s="13"/>
      <c r="D17" s="13"/>
      <c r="E17" s="11"/>
    </row>
    <row r="18" spans="1:5" x14ac:dyDescent="0.25">
      <c r="A18" s="5" t="s">
        <v>77</v>
      </c>
      <c r="B18" s="13"/>
      <c r="C18" s="13">
        <f>25+45</f>
        <v>70</v>
      </c>
      <c r="D18" s="13"/>
      <c r="E18" s="11"/>
    </row>
    <row r="19" spans="1:5" x14ac:dyDescent="0.25">
      <c r="A19" s="15" t="s">
        <v>135</v>
      </c>
      <c r="B19" s="13"/>
      <c r="C19" s="13">
        <v>138.04</v>
      </c>
      <c r="D19" s="13"/>
      <c r="E19" s="11"/>
    </row>
    <row r="20" spans="1:5" x14ac:dyDescent="0.25">
      <c r="A20" s="17" t="s">
        <v>136</v>
      </c>
      <c r="B20" s="13"/>
      <c r="C20" s="13">
        <v>264.91000000000003</v>
      </c>
      <c r="D20" s="13"/>
      <c r="E20" s="11"/>
    </row>
    <row r="21" spans="1:5" x14ac:dyDescent="0.25">
      <c r="A21" s="5" t="s">
        <v>137</v>
      </c>
      <c r="B21" s="13"/>
      <c r="C21" s="13">
        <v>351.82</v>
      </c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 t="s">
        <v>78</v>
      </c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SUM(C17:C22)</f>
        <v>824.77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2532.8500000000013</v>
      </c>
      <c r="E31" s="14">
        <f>D31</f>
        <v>2532.8500000000013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'May 2024'!D39</f>
        <v>110.37</v>
      </c>
      <c r="E33" s="11">
        <f>D33</f>
        <v>110.37</v>
      </c>
    </row>
    <row r="34" spans="1:5" x14ac:dyDescent="0.25">
      <c r="A34" s="15" t="s">
        <v>14</v>
      </c>
      <c r="B34" s="11">
        <v>98.22</v>
      </c>
      <c r="C34" s="12"/>
      <c r="D34" s="11"/>
      <c r="E34" s="11"/>
    </row>
    <row r="35" spans="1:5" x14ac:dyDescent="0.25">
      <c r="A35" s="15" t="s">
        <v>64</v>
      </c>
      <c r="B35" s="11">
        <v>0.99</v>
      </c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99.21</v>
      </c>
      <c r="C37" s="12"/>
      <c r="D37" s="11"/>
      <c r="E37" s="11"/>
    </row>
    <row r="38" spans="1:5" x14ac:dyDescent="0.25">
      <c r="A38" s="20" t="s">
        <v>15</v>
      </c>
      <c r="B38" s="11"/>
      <c r="C38" s="12">
        <v>208.59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0.98999999999998067</v>
      </c>
      <c r="E39" s="14">
        <f>D39</f>
        <v>0.98999999999998067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2533.8400000000011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00B4-1F99-5444-9322-98DD926532BE}">
  <dimension ref="A1:E42"/>
  <sheetViews>
    <sheetView topLeftCell="A13" workbookViewId="0">
      <selection activeCell="L5" sqref="L5"/>
    </sheetView>
  </sheetViews>
  <sheetFormatPr defaultColWidth="11" defaultRowHeight="15.75" x14ac:dyDescent="0.25"/>
  <cols>
    <col min="1" max="1" width="42.875" customWidth="1"/>
    <col min="2" max="2" width="10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138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'June 2024'!D31</f>
        <v>2532.8500000000013</v>
      </c>
      <c r="E4" s="14">
        <f>D4</f>
        <v>2532.8500000000013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137</v>
      </c>
      <c r="C6" s="13"/>
      <c r="D6" s="11"/>
      <c r="E6" s="11"/>
    </row>
    <row r="7" spans="1:5" x14ac:dyDescent="0.25">
      <c r="A7" s="15" t="s">
        <v>7</v>
      </c>
      <c r="B7" s="11">
        <f>18.5+14.5</f>
        <v>33</v>
      </c>
      <c r="C7" s="13"/>
      <c r="D7" s="11"/>
      <c r="E7" s="11"/>
    </row>
    <row r="8" spans="1:5" x14ac:dyDescent="0.25">
      <c r="A8" s="5" t="s">
        <v>139</v>
      </c>
      <c r="B8" s="11">
        <f>150+150</f>
        <v>300</v>
      </c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470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134</v>
      </c>
      <c r="B17" s="13"/>
      <c r="C17" s="13"/>
      <c r="D17" s="13"/>
      <c r="E17" s="11"/>
    </row>
    <row r="18" spans="1:5" x14ac:dyDescent="0.25">
      <c r="A18" s="5" t="s">
        <v>77</v>
      </c>
      <c r="B18" s="13"/>
      <c r="C18" s="13">
        <v>0</v>
      </c>
      <c r="D18" s="13"/>
      <c r="E18" s="11"/>
    </row>
    <row r="19" spans="1:5" x14ac:dyDescent="0.25">
      <c r="A19" s="15" t="s">
        <v>140</v>
      </c>
      <c r="B19" s="13"/>
      <c r="C19" s="13">
        <v>50</v>
      </c>
      <c r="D19" s="13"/>
      <c r="E19" s="11"/>
    </row>
    <row r="20" spans="1:5" x14ac:dyDescent="0.25">
      <c r="A20" s="17" t="s">
        <v>141</v>
      </c>
      <c r="B20" s="13"/>
      <c r="C20" s="13">
        <v>50</v>
      </c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/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SUM(C17:C20)</f>
        <v>100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2902.8500000000013</v>
      </c>
      <c r="E31" s="14">
        <f>D31</f>
        <v>2902.8500000000013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'June 2024'!D39</f>
        <v>0.98999999999998067</v>
      </c>
      <c r="E33" s="11">
        <f>D33</f>
        <v>0.98999999999998067</v>
      </c>
    </row>
    <row r="34" spans="1:5" x14ac:dyDescent="0.25">
      <c r="A34" s="15" t="s">
        <v>14</v>
      </c>
      <c r="B34" s="11">
        <v>126.13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126.13</v>
      </c>
      <c r="C37" s="12"/>
      <c r="D37" s="11"/>
      <c r="E37" s="11"/>
    </row>
    <row r="38" spans="1:5" x14ac:dyDescent="0.25">
      <c r="A38" s="20" t="s">
        <v>15</v>
      </c>
      <c r="B38" s="11"/>
      <c r="C38" s="12"/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127.11999999999998</v>
      </c>
      <c r="E39" s="14">
        <f>D39</f>
        <v>127.11999999999998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3029.9700000000012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F159-2878-E84A-A73F-2D025ECBDD64}">
  <dimension ref="A1:E42"/>
  <sheetViews>
    <sheetView topLeftCell="A19" workbookViewId="0">
      <selection activeCell="E35" sqref="E35"/>
    </sheetView>
  </sheetViews>
  <sheetFormatPr defaultColWidth="11" defaultRowHeight="15.75" x14ac:dyDescent="0.25"/>
  <cols>
    <col min="1" max="1" width="42.875" customWidth="1"/>
    <col min="2" max="2" width="10.125" bestFit="1" customWidth="1"/>
    <col min="3" max="3" width="10.5" bestFit="1" customWidth="1"/>
    <col min="4" max="4" width="10.125" bestFit="1" customWidth="1"/>
    <col min="5" max="5" width="10.625" bestFit="1" customWidth="1"/>
  </cols>
  <sheetData>
    <row r="1" spans="1:5" x14ac:dyDescent="0.25">
      <c r="A1" s="1" t="s">
        <v>72</v>
      </c>
      <c r="B1" s="52" t="s">
        <v>142</v>
      </c>
      <c r="C1" s="52"/>
      <c r="D1" s="52"/>
      <c r="E1" s="6"/>
    </row>
    <row r="2" spans="1:5" x14ac:dyDescent="0.25">
      <c r="A2" s="3" t="s">
        <v>71</v>
      </c>
      <c r="B2" s="37"/>
      <c r="C2" s="3"/>
      <c r="D2" s="4"/>
      <c r="E2" s="6"/>
    </row>
    <row r="3" spans="1:5" x14ac:dyDescent="0.25">
      <c r="A3" s="7"/>
      <c r="B3" s="8" t="s">
        <v>1</v>
      </c>
      <c r="C3" s="8" t="s">
        <v>2</v>
      </c>
      <c r="D3" s="8" t="s">
        <v>3</v>
      </c>
      <c r="E3" s="9" t="s">
        <v>19</v>
      </c>
    </row>
    <row r="4" spans="1:5" x14ac:dyDescent="0.25">
      <c r="A4" s="10" t="s">
        <v>4</v>
      </c>
      <c r="B4" s="11"/>
      <c r="C4" s="12"/>
      <c r="D4" s="13">
        <f>'July 2024'!D31</f>
        <v>2902.8500000000013</v>
      </c>
      <c r="E4" s="14">
        <f>D4</f>
        <v>2902.8500000000013</v>
      </c>
    </row>
    <row r="5" spans="1:5" x14ac:dyDescent="0.25">
      <c r="A5" s="42" t="s">
        <v>5</v>
      </c>
      <c r="B5" s="11"/>
      <c r="C5" s="12"/>
      <c r="D5" s="11"/>
      <c r="E5" s="11"/>
    </row>
    <row r="6" spans="1:5" x14ac:dyDescent="0.25">
      <c r="A6" s="15" t="s">
        <v>6</v>
      </c>
      <c r="B6" s="11">
        <v>112</v>
      </c>
      <c r="C6" s="13"/>
      <c r="D6" s="11"/>
      <c r="E6" s="11"/>
    </row>
    <row r="7" spans="1:5" x14ac:dyDescent="0.25">
      <c r="A7" s="15" t="s">
        <v>7</v>
      </c>
      <c r="B7" s="11">
        <v>10.5</v>
      </c>
      <c r="C7" s="13"/>
      <c r="D7" s="11"/>
      <c r="E7" s="11"/>
    </row>
    <row r="8" spans="1:5" x14ac:dyDescent="0.25">
      <c r="A8" s="5" t="s">
        <v>143</v>
      </c>
      <c r="B8" s="11">
        <v>1500</v>
      </c>
      <c r="C8" s="12"/>
      <c r="D8" s="11"/>
      <c r="E8" s="11"/>
    </row>
    <row r="9" spans="1:5" x14ac:dyDescent="0.25">
      <c r="A9" s="5"/>
      <c r="B9" s="11"/>
      <c r="C9" s="12"/>
      <c r="D9" s="11"/>
      <c r="E9" s="11"/>
    </row>
    <row r="10" spans="1:5" x14ac:dyDescent="0.25">
      <c r="A10" s="15"/>
      <c r="B10" s="11"/>
      <c r="C10" s="12"/>
      <c r="D10" s="11"/>
      <c r="E10" s="11"/>
    </row>
    <row r="11" spans="1:5" x14ac:dyDescent="0.25">
      <c r="A11" s="15"/>
      <c r="B11" s="11"/>
      <c r="C11" s="12"/>
      <c r="D11" s="11"/>
      <c r="E11" s="11"/>
    </row>
    <row r="12" spans="1:5" x14ac:dyDescent="0.25">
      <c r="A12" s="15"/>
      <c r="B12" s="11"/>
      <c r="C12" s="12"/>
      <c r="D12" s="11"/>
      <c r="E12" s="11"/>
    </row>
    <row r="13" spans="1:5" x14ac:dyDescent="0.25">
      <c r="A13" s="10" t="s">
        <v>8</v>
      </c>
      <c r="B13" s="14">
        <f>SUM(B6:B10)</f>
        <v>1622.5</v>
      </c>
      <c r="C13" s="12"/>
      <c r="D13" s="11"/>
      <c r="E13" s="11"/>
    </row>
    <row r="14" spans="1:5" x14ac:dyDescent="0.25">
      <c r="A14" s="10"/>
      <c r="B14" s="11"/>
      <c r="C14" s="12"/>
      <c r="D14" s="11"/>
      <c r="E14" s="11"/>
    </row>
    <row r="15" spans="1:5" x14ac:dyDescent="0.25">
      <c r="A15" s="10" t="s">
        <v>9</v>
      </c>
      <c r="B15" s="13" t="s">
        <v>18</v>
      </c>
      <c r="C15" s="13"/>
      <c r="D15" s="13"/>
      <c r="E15" s="11"/>
    </row>
    <row r="16" spans="1:5" x14ac:dyDescent="0.25">
      <c r="A16" s="10"/>
      <c r="B16" s="13"/>
      <c r="C16" s="13"/>
      <c r="D16" s="13"/>
      <c r="E16" s="11"/>
    </row>
    <row r="17" spans="1:5" x14ac:dyDescent="0.25">
      <c r="A17" s="38" t="s">
        <v>144</v>
      </c>
      <c r="B17" s="13"/>
      <c r="C17" s="13"/>
      <c r="D17" s="13"/>
      <c r="E17" s="11"/>
    </row>
    <row r="18" spans="1:5" x14ac:dyDescent="0.25">
      <c r="A18" s="5" t="s">
        <v>76</v>
      </c>
      <c r="B18" s="13"/>
      <c r="C18" s="13">
        <f>35+25+35+35</f>
        <v>130</v>
      </c>
      <c r="D18" s="13"/>
      <c r="E18" s="11"/>
    </row>
    <row r="19" spans="1:5" x14ac:dyDescent="0.25">
      <c r="A19" s="15" t="s">
        <v>81</v>
      </c>
      <c r="B19" s="13"/>
      <c r="C19" s="13">
        <v>38.270000000000003</v>
      </c>
      <c r="D19" s="13"/>
      <c r="E19" s="11"/>
    </row>
    <row r="20" spans="1:5" x14ac:dyDescent="0.25">
      <c r="A20" s="17"/>
      <c r="B20" s="13"/>
      <c r="C20" s="13"/>
      <c r="D20" s="13"/>
      <c r="E20" s="11"/>
    </row>
    <row r="21" spans="1:5" x14ac:dyDescent="0.25">
      <c r="A21" s="5"/>
      <c r="B21" s="13"/>
      <c r="C21" s="13"/>
      <c r="D21" s="13"/>
      <c r="E21" s="11"/>
    </row>
    <row r="22" spans="1:5" x14ac:dyDescent="0.25">
      <c r="A22" s="5"/>
      <c r="B22" s="13"/>
      <c r="C22" s="13"/>
      <c r="D22" s="13"/>
      <c r="E22" s="11"/>
    </row>
    <row r="23" spans="1:5" x14ac:dyDescent="0.25">
      <c r="A23" s="5"/>
      <c r="B23" s="13"/>
      <c r="C23" s="13"/>
      <c r="D23" s="13"/>
      <c r="E23" s="11"/>
    </row>
    <row r="24" spans="1:5" x14ac:dyDescent="0.25">
      <c r="A24" s="5"/>
      <c r="B24" s="13"/>
      <c r="C24" s="13"/>
      <c r="D24" s="13"/>
      <c r="E24" s="11"/>
    </row>
    <row r="25" spans="1:5" x14ac:dyDescent="0.25">
      <c r="A25" s="39"/>
      <c r="B25" s="13"/>
      <c r="C25" s="13"/>
      <c r="D25" s="13"/>
      <c r="E25" s="11"/>
    </row>
    <row r="26" spans="1:5" x14ac:dyDescent="0.25">
      <c r="A26" s="40"/>
      <c r="B26" s="13"/>
      <c r="C26" s="13"/>
      <c r="D26" s="13"/>
      <c r="E26" s="11"/>
    </row>
    <row r="27" spans="1:5" x14ac:dyDescent="0.25">
      <c r="A27" s="18"/>
      <c r="B27" s="13"/>
      <c r="C27" s="13"/>
      <c r="D27" s="13"/>
      <c r="E27" s="11"/>
    </row>
    <row r="28" spans="1:5" x14ac:dyDescent="0.25">
      <c r="A28" s="19"/>
      <c r="B28" s="13"/>
      <c r="C28" s="11"/>
      <c r="D28" s="13"/>
      <c r="E28" s="11"/>
    </row>
    <row r="29" spans="1:5" x14ac:dyDescent="0.25">
      <c r="A29" s="10" t="s">
        <v>11</v>
      </c>
      <c r="B29" s="13"/>
      <c r="C29" s="14">
        <f>SUM(C17:C21)</f>
        <v>168.27</v>
      </c>
      <c r="D29" s="13"/>
      <c r="E29" s="11"/>
    </row>
    <row r="30" spans="1:5" x14ac:dyDescent="0.25">
      <c r="A30" s="10"/>
      <c r="B30" s="13"/>
      <c r="C30" s="14"/>
      <c r="D30" s="13"/>
      <c r="E30" s="11"/>
    </row>
    <row r="31" spans="1:5" x14ac:dyDescent="0.25">
      <c r="A31" s="10" t="s">
        <v>12</v>
      </c>
      <c r="B31" s="13"/>
      <c r="C31" s="13"/>
      <c r="D31" s="13">
        <f>D4+B13-C29</f>
        <v>4357.0800000000008</v>
      </c>
      <c r="E31" s="14">
        <f>D31</f>
        <v>4357.0800000000008</v>
      </c>
    </row>
    <row r="32" spans="1:5" x14ac:dyDescent="0.25">
      <c r="A32" s="10" t="s">
        <v>66</v>
      </c>
      <c r="B32" s="11"/>
      <c r="C32" s="13"/>
      <c r="D32" s="14"/>
      <c r="E32" s="11"/>
    </row>
    <row r="33" spans="1:5" x14ac:dyDescent="0.25">
      <c r="A33" s="10" t="s">
        <v>13</v>
      </c>
      <c r="B33" s="11"/>
      <c r="C33" s="12" t="s">
        <v>18</v>
      </c>
      <c r="D33" s="13">
        <f>'July 2024'!D39</f>
        <v>127.11999999999998</v>
      </c>
      <c r="E33" s="11">
        <f>D33</f>
        <v>127.11999999999998</v>
      </c>
    </row>
    <row r="34" spans="1:5" x14ac:dyDescent="0.25">
      <c r="A34" s="15" t="s">
        <v>14</v>
      </c>
      <c r="B34" s="11">
        <v>182.07</v>
      </c>
      <c r="C34" s="12"/>
      <c r="D34" s="11"/>
      <c r="E34" s="11"/>
    </row>
    <row r="35" spans="1:5" x14ac:dyDescent="0.25">
      <c r="A35" s="15" t="s">
        <v>64</v>
      </c>
      <c r="B35" s="11"/>
      <c r="C35" s="12"/>
      <c r="D35" s="11"/>
      <c r="E35" s="11"/>
    </row>
    <row r="36" spans="1:5" x14ac:dyDescent="0.25">
      <c r="A36" s="15"/>
      <c r="B36" s="11"/>
      <c r="C36" s="12"/>
      <c r="D36" s="11"/>
      <c r="E36" s="11"/>
    </row>
    <row r="37" spans="1:5" x14ac:dyDescent="0.25">
      <c r="A37" s="10" t="s">
        <v>3</v>
      </c>
      <c r="B37" s="14">
        <f>B34+B35+B36</f>
        <v>182.07</v>
      </c>
      <c r="C37" s="12"/>
      <c r="D37" s="11"/>
      <c r="E37" s="11"/>
    </row>
    <row r="38" spans="1:5" x14ac:dyDescent="0.25">
      <c r="A38" s="20" t="s">
        <v>15</v>
      </c>
      <c r="B38" s="11"/>
      <c r="C38" s="12">
        <v>309.19</v>
      </c>
      <c r="D38" s="11"/>
      <c r="E38" s="11"/>
    </row>
    <row r="39" spans="1:5" x14ac:dyDescent="0.25">
      <c r="A39" s="10" t="s">
        <v>16</v>
      </c>
      <c r="B39" s="11"/>
      <c r="C39" s="12"/>
      <c r="D39" s="14">
        <f>D33+B37-C38</f>
        <v>0</v>
      </c>
      <c r="E39" s="14">
        <f>D39</f>
        <v>0</v>
      </c>
    </row>
    <row r="40" spans="1:5" x14ac:dyDescent="0.25">
      <c r="A40" s="10" t="s">
        <v>66</v>
      </c>
      <c r="B40" s="11"/>
      <c r="C40" s="11"/>
      <c r="D40" s="11"/>
      <c r="E40" s="11"/>
    </row>
    <row r="41" spans="1:5" x14ac:dyDescent="0.25">
      <c r="A41" s="10" t="s">
        <v>17</v>
      </c>
      <c r="B41" s="11"/>
      <c r="C41" s="12"/>
      <c r="D41" s="13"/>
      <c r="E41" s="14">
        <f>E31+E39</f>
        <v>4357.0800000000008</v>
      </c>
    </row>
    <row r="42" spans="1:5" x14ac:dyDescent="0.25">
      <c r="A42" s="10" t="s">
        <v>66</v>
      </c>
      <c r="B42" s="11"/>
      <c r="C42" s="12"/>
      <c r="D42" s="13"/>
      <c r="E42" s="14"/>
    </row>
  </sheetData>
  <mergeCells count="1">
    <mergeCell ref="B1:D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Dec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2023</vt:lpstr>
      <vt:lpstr>December 2023</vt:lpstr>
      <vt:lpstr>2024 Summary</vt:lpstr>
      <vt:lpstr>2024 Recap</vt:lpstr>
      <vt:lpstr> 2024 Recap thru Sept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Lenora Hendry</cp:lastModifiedBy>
  <cp:lastPrinted>2024-11-04T21:16:42Z</cp:lastPrinted>
  <dcterms:created xsi:type="dcterms:W3CDTF">2021-01-19T00:12:54Z</dcterms:created>
  <dcterms:modified xsi:type="dcterms:W3CDTF">2024-11-04T21:30:27Z</dcterms:modified>
</cp:coreProperties>
</file>